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<sst xmlns="http://schemas.openxmlformats.org/spreadsheetml/2006/main" uniqueCount="233">
  <si>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</si>
  <si>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</si>
  <si>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</si>
  <si>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</si>
  <si>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</si>
  <si>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</si>
  <si>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</si>
  <si>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</si>
  <si>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</si>
  <si>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</si>
  <si>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</si>
  <si>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</si>
  <si>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</si>
  <si>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</si>
  <si>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</si>
  <si>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</si>
  <si>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</si>
  <si>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</si>
  <si>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</si>
  <si>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</si>
  <si>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</si>
  <si>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</si>
  <si>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</si>
  <si>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</si>
  <si>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</si>
  <si>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</si>
  <si>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</si>
  <si>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</si>
  <si>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</si>
  <si>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</si>
  <si>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</si>
  <si>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</si>
  <si>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</si>
  <si>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</si>
  <si>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</si>
  <si>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</si>
  <si>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</si>
  <si>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</si>
  <si>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</si>
  <si>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</si>
  <si>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</si>
  <si>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</si>
  <si>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</si>
  <si>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</si>
  <si>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</si>
  <si>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</si>
  <si>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</si>
  <si>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</si>
  <si>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</si>
  <si>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</si>
  <si>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</si>
  <si>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</si>
  <si>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</si>
  <si>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</si>
  <si>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</si>
  <si>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</si>
  <si>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</si>
  <si>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</si>
  <si>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</si>
  <si>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</si>
  <si>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</si>
  <si>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</si>
  <si>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sd1176</t>
  </si>
  <si>
    <t>1604FLASHリサイズ</t>
  </si>
  <si>
    <t>学生いません！ギャルもいません！熟女！熟女！熟女！熟女！</t>
  </si>
  <si>
    <t>lp02</t>
  </si>
  <si>
    <t>ニッカン関西</t>
  </si>
  <si>
    <t>4C全面</t>
  </si>
  <si>
    <t>10月11日(金)</t>
  </si>
  <si>
    <t>sd1177</t>
  </si>
  <si>
    <t>空電</t>
  </si>
  <si>
    <t>sd1178</t>
  </si>
  <si>
    <t>記事</t>
  </si>
  <si>
    <t>91「謎が全て解けた！恋人がいなかったのは〇〇に登録してなかったからだ！」</t>
  </si>
  <si>
    <t>スポーツ報知関西　1回目</t>
  </si>
  <si>
    <t>4C終面雑報</t>
  </si>
  <si>
    <t>sd1179</t>
  </si>
  <si>
    <t>92「俺は今、猛烈に出会っている」</t>
  </si>
  <si>
    <t>スポーツ報知関西　2回目</t>
  </si>
  <si>
    <t>sd1180</t>
  </si>
  <si>
    <t>93「インターネットが苦手な中年男性に優しい」</t>
  </si>
  <si>
    <t>スポーツ報知関西　3回目</t>
  </si>
  <si>
    <t>sd1181</t>
  </si>
  <si>
    <t>94「秋だね・・・しよ？」</t>
  </si>
  <si>
    <t>スポーツ報知関西　4回目</t>
  </si>
  <si>
    <t>sd1182</t>
  </si>
  <si>
    <t>スポーツ報知関西　5回目</t>
  </si>
  <si>
    <t>sd1183</t>
  </si>
  <si>
    <t>スポーツ報知関西　6回目</t>
  </si>
  <si>
    <t>sd1184</t>
  </si>
  <si>
    <t>スポーツ報知関西　7回目</t>
  </si>
  <si>
    <t>sd1185</t>
  </si>
  <si>
    <t>スポーツ報知関西　8回目</t>
  </si>
  <si>
    <t>sd1186</t>
  </si>
  <si>
    <t>スポーツ報知関西　9回目</t>
  </si>
  <si>
    <t>sd1187</t>
  </si>
  <si>
    <t>スポーツ報知関西　10回目</t>
  </si>
  <si>
    <t>sd1188</t>
  </si>
  <si>
    <t>スポーツ報知関西　11回目</t>
  </si>
  <si>
    <t>sd1189</t>
  </si>
  <si>
    <t>スポーツ報知関西　12回目</t>
  </si>
  <si>
    <t>sd1190</t>
  </si>
  <si>
    <t>スポーツ報知関西　13回目</t>
  </si>
  <si>
    <t>sd1191</t>
  </si>
  <si>
    <t>(空電共通)</t>
  </si>
  <si>
    <t>共通</t>
  </si>
  <si>
    <t>sd1192</t>
  </si>
  <si>
    <t>★求人風</t>
  </si>
  <si>
    <t>50代〜70代男性限定！熟女好きな男性募集中！</t>
  </si>
  <si>
    <t>デイリースポーツ関西</t>
  </si>
  <si>
    <t>全5段・半5段段つかみ10段保証</t>
  </si>
  <si>
    <t>10段保証</t>
  </si>
  <si>
    <t>sd1193</t>
  </si>
  <si>
    <t>雑誌版</t>
  </si>
  <si>
    <t>sd1194</t>
  </si>
  <si>
    <t>黒：熟女版</t>
  </si>
  <si>
    <t>アウトドアよりも家でビール。1人よりも2人でラブラブ。</t>
  </si>
  <si>
    <t>sd1195</t>
  </si>
  <si>
    <t>漫画版</t>
  </si>
  <si>
    <t>求む！50歳以上の女性と</t>
  </si>
  <si>
    <t>sd1196</t>
  </si>
  <si>
    <t>黒：C版</t>
  </si>
  <si>
    <t>男女の交流戦開幕！</t>
  </si>
  <si>
    <t>sd1197</t>
  </si>
  <si>
    <t>sd1198</t>
  </si>
  <si>
    <t>中京スポーツ</t>
  </si>
  <si>
    <t>4C終面全5段</t>
  </si>
  <si>
    <t>sd1199</t>
  </si>
  <si>
    <t>sd1200</t>
  </si>
  <si>
    <t>全5段</t>
  </si>
  <si>
    <t>10月25日(金)</t>
  </si>
  <si>
    <t>sd1201</t>
  </si>
  <si>
    <t>sd1202</t>
  </si>
  <si>
    <t>黒：右女３</t>
  </si>
  <si>
    <t>スポニチ関東</t>
  </si>
  <si>
    <t>半2段つかみ20段保証</t>
  </si>
  <si>
    <t>20段保証</t>
  </si>
  <si>
    <t>sd1203</t>
  </si>
  <si>
    <t>sd1204</t>
  </si>
  <si>
    <t>sd1205</t>
  </si>
  <si>
    <t>女性からご飯に誘われる。男性はyesかnoか返事するだけ</t>
  </si>
  <si>
    <t>sd1206</t>
  </si>
  <si>
    <t>sd1207</t>
  </si>
  <si>
    <t>ニッカン西部</t>
  </si>
  <si>
    <t>1～10日</t>
  </si>
  <si>
    <t>sd1208</t>
  </si>
  <si>
    <t>11～20日</t>
  </si>
  <si>
    <t>sd1209</t>
  </si>
  <si>
    <t>21～31日</t>
  </si>
  <si>
    <t>sd1210</t>
  </si>
  <si>
    <t>新聞 TOTAL</t>
  </si>
  <si>
    <t>●雑誌 広告</t>
  </si>
  <si>
    <t>dz075</t>
  </si>
  <si>
    <t>光文社</t>
  </si>
  <si>
    <t>新50代</t>
  </si>
  <si>
    <t>女性からナンパしてほしい</t>
  </si>
  <si>
    <t>FLASHダイアモンド</t>
  </si>
  <si>
    <t>表3</t>
  </si>
  <si>
    <t>10月15日(火)</t>
  </si>
  <si>
    <t>dz076</t>
  </si>
  <si>
    <t>dz077</t>
  </si>
  <si>
    <t>交通 タイムス社</t>
  </si>
  <si>
    <t>トラック魂</t>
  </si>
  <si>
    <t>4C1P</t>
  </si>
  <si>
    <t>10月18日(金)</t>
  </si>
  <si>
    <t>dz078</t>
  </si>
  <si>
    <t>dz079</t>
  </si>
  <si>
    <t>日本ジャーナル出版</t>
  </si>
  <si>
    <t>週刊実話</t>
  </si>
  <si>
    <t>10月24日(木)</t>
  </si>
  <si>
    <t>dz080</t>
  </si>
  <si>
    <t>ak110</t>
  </si>
  <si>
    <t>コアマガジン</t>
  </si>
  <si>
    <t>1P記事(辻本りょうさん）</t>
  </si>
  <si>
    <t>実話BUNKA超タブー</t>
  </si>
  <si>
    <t>表4　4C1P</t>
  </si>
  <si>
    <t>10月01日(火)</t>
  </si>
  <si>
    <t>ak111</t>
  </si>
  <si>
    <t>ak112</t>
  </si>
  <si>
    <t>大洋図書</t>
  </si>
  <si>
    <t>2Pスポーツ新聞_v01_どきどき(辻本さん)</t>
  </si>
  <si>
    <t>昭和の謎99</t>
  </si>
  <si>
    <t>1C2P</t>
  </si>
  <si>
    <t>10月07日(月)</t>
  </si>
  <si>
    <t>ak113</t>
  </si>
  <si>
    <t>ak114</t>
  </si>
  <si>
    <t>実話ナックルズ ウルトラ</t>
  </si>
  <si>
    <t>ak115</t>
  </si>
  <si>
    <t>ak116</t>
  </si>
  <si>
    <t>実話BUNKAタブー</t>
  </si>
  <si>
    <t>4C2P</t>
  </si>
  <si>
    <t>10月16日(水)</t>
  </si>
  <si>
    <t>ak117</t>
  </si>
  <si>
    <t>ak118</t>
  </si>
  <si>
    <t>ダイアプレス</t>
  </si>
  <si>
    <t>EXよるピカ</t>
  </si>
  <si>
    <t>ak119</t>
  </si>
  <si>
    <t>ak120</t>
  </si>
  <si>
    <t>インテルフィン</t>
  </si>
  <si>
    <t>特ダネTABOO!</t>
  </si>
  <si>
    <t>10月26日(土)</t>
  </si>
  <si>
    <t>ak121</t>
  </si>
  <si>
    <t>ak122</t>
  </si>
  <si>
    <t>封印発禁TV SP</t>
  </si>
  <si>
    <t>10月28日(月)</t>
  </si>
  <si>
    <t>ak123</t>
  </si>
  <si>
    <t>雑誌 TOTAL</t>
  </si>
  <si>
    <t>●DVD 広告</t>
  </si>
  <si>
    <t>pk235</t>
  </si>
  <si>
    <t>インフォメディア</t>
  </si>
  <si>
    <t>DVD漫画たかし</t>
  </si>
  <si>
    <t>B5、書店売、1250円、2万部</t>
  </si>
  <si>
    <t>こんなところで…出さないで!!挿れないで!!抜かないで!!</t>
  </si>
  <si>
    <t>DVD袋裏1C+コンテンツ枠</t>
  </si>
  <si>
    <t>10月10日(木)</t>
  </si>
  <si>
    <t>pk236</t>
  </si>
  <si>
    <t>pk239</t>
  </si>
  <si>
    <t>メディアックス</t>
  </si>
  <si>
    <t>A4、書店売、2000円</t>
  </si>
  <si>
    <t>しろうと美人妻中出し地下DVD18時間　愛汁があふれ過ぎて</t>
  </si>
  <si>
    <t>DVD貼付け面4C1/2P</t>
  </si>
  <si>
    <t>pk240</t>
  </si>
  <si>
    <t>pk237</t>
  </si>
  <si>
    <t>A4、書店売</t>
  </si>
  <si>
    <t>プレミア熟女</t>
  </si>
  <si>
    <t>pk238</t>
  </si>
  <si>
    <t>pk241</t>
  </si>
  <si>
    <t>一水社</t>
  </si>
  <si>
    <t>A4、書店売、2945円</t>
  </si>
  <si>
    <t>しろうと美人妻中出し地下DVD36時間　大量愛汁潮吹きと過激中出し</t>
  </si>
  <si>
    <t>10月29日(火)</t>
  </si>
  <si>
    <t>pk242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</si>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</sst>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35</v>
      </c>
      <c r="D6" s="180">
        <v>1992000</v>
      </c>
      <c r="E6" s="79">
        <v>894</v>
      </c>
      <c r="F6" s="79">
        <v>298</v>
      </c>
      <c r="G6" s="79">
        <v>1028</v>
      </c>
      <c r="H6" s="89">
        <v>131</v>
      </c>
      <c r="I6" s="90">
        <v>0</v>
      </c>
      <c r="J6" s="143">
        <f>H6+I6</f>
        <v>131</v>
      </c>
      <c r="K6" s="80">
        <f>IFERROR(J6/G6,"-")</f>
        <v>0.12743190661479</v>
      </c>
      <c r="L6" s="79">
        <v>64</v>
      </c>
      <c r="M6" s="79">
        <v>39</v>
      </c>
      <c r="N6" s="80">
        <f>IFERROR(L6/J6,"-")</f>
        <v>0.48854961832061</v>
      </c>
      <c r="O6" s="81">
        <f>IFERROR(D6/J6,"-")</f>
        <v>15206.106870229</v>
      </c>
      <c r="P6" s="82">
        <v>46</v>
      </c>
      <c r="Q6" s="80">
        <f>IFERROR(P6/J6,"-")</f>
        <v>0.35114503816794</v>
      </c>
      <c r="R6" s="185">
        <v>4138000</v>
      </c>
      <c r="S6" s="186">
        <f>IFERROR(R6/J6,"-")</f>
        <v>31587.786259542</v>
      </c>
      <c r="T6" s="186">
        <f>IFERROR(R6/P6,"-")</f>
        <v>89956.52173913</v>
      </c>
      <c r="U6" s="180">
        <f>IFERROR(R6-D6,"-")</f>
        <v>2146000</v>
      </c>
      <c r="V6" s="83">
        <f>R6/D6</f>
        <v>2.0773092369478</v>
      </c>
      <c r="W6" s="77"/>
      <c r="X6" s="142"/>
    </row>
    <row r="7" spans="1:24">
      <c r="A7" s="78"/>
      <c r="B7" s="84" t="s">
        <v>24</v>
      </c>
      <c r="C7" s="84">
        <v>20</v>
      </c>
      <c r="D7" s="180">
        <v>1104000</v>
      </c>
      <c r="E7" s="79">
        <v>582</v>
      </c>
      <c r="F7" s="79">
        <v>257</v>
      </c>
      <c r="G7" s="79">
        <v>562</v>
      </c>
      <c r="H7" s="89">
        <v>109</v>
      </c>
      <c r="I7" s="90">
        <v>0</v>
      </c>
      <c r="J7" s="143">
        <f>H7+I7</f>
        <v>109</v>
      </c>
      <c r="K7" s="80">
        <f>IFERROR(J7/G7,"-")</f>
        <v>0.19395017793594</v>
      </c>
      <c r="L7" s="79">
        <v>44</v>
      </c>
      <c r="M7" s="79">
        <v>26</v>
      </c>
      <c r="N7" s="80">
        <f>IFERROR(L7/J7,"-")</f>
        <v>0.40366972477064</v>
      </c>
      <c r="O7" s="81">
        <f>IFERROR(D7/J7,"-")</f>
        <v>10128.440366972</v>
      </c>
      <c r="P7" s="82">
        <v>31</v>
      </c>
      <c r="Q7" s="80">
        <f>IFERROR(P7/J7,"-")</f>
        <v>0.28440366972477</v>
      </c>
      <c r="R7" s="185">
        <v>1227000</v>
      </c>
      <c r="S7" s="186">
        <f>IFERROR(R7/J7,"-")</f>
        <v>11256.880733945</v>
      </c>
      <c r="T7" s="186">
        <f>IFERROR(R7/P7,"-")</f>
        <v>39580.64516129</v>
      </c>
      <c r="U7" s="180">
        <f>IFERROR(R7-D7,"-")</f>
        <v>123000</v>
      </c>
      <c r="V7" s="83">
        <f>R7/D7</f>
        <v>1.1114130434783</v>
      </c>
      <c r="W7" s="77"/>
      <c r="X7" s="142"/>
    </row>
    <row r="8" spans="1:24">
      <c r="A8" s="78"/>
      <c r="B8" s="84" t="s">
        <v>25</v>
      </c>
      <c r="C8" s="84">
        <v>8</v>
      </c>
      <c r="D8" s="180">
        <v>0</v>
      </c>
      <c r="E8" s="79">
        <v>411</v>
      </c>
      <c r="F8" s="79">
        <v>300</v>
      </c>
      <c r="G8" s="79">
        <v>132</v>
      </c>
      <c r="H8" s="89">
        <v>102</v>
      </c>
      <c r="I8" s="90">
        <v>4</v>
      </c>
      <c r="J8" s="143">
        <f>H8+I8</f>
        <v>106</v>
      </c>
      <c r="K8" s="80">
        <f>IFERROR(J8/G8,"-")</f>
        <v>0.8030303030303</v>
      </c>
      <c r="L8" s="79">
        <v>36</v>
      </c>
      <c r="M8" s="79">
        <v>14</v>
      </c>
      <c r="N8" s="80">
        <f>IFERROR(L8/J8,"-")</f>
        <v>0.33962264150943</v>
      </c>
      <c r="O8" s="81">
        <f>IFERROR(D8/J8,"-")</f>
        <v>0</v>
      </c>
      <c r="P8" s="82">
        <v>17</v>
      </c>
      <c r="Q8" s="80">
        <f>IFERROR(P8/J8,"-")</f>
        <v>0.16037735849057</v>
      </c>
      <c r="R8" s="185">
        <v>1155000</v>
      </c>
      <c r="S8" s="186">
        <f>IFERROR(R8/J8,"-")</f>
        <v>10896.226415094</v>
      </c>
      <c r="T8" s="186">
        <f>IFERROR(R8/P8,"-")</f>
        <v>67941.176470588</v>
      </c>
      <c r="U8" s="180">
        <f>IFERROR(R8-D8,"-")</f>
        <v>1155000</v>
      </c>
      <c r="V8" s="83" t="str">
        <f>R8/D8</f>
        <v>0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3096000</v>
      </c>
      <c r="E11" s="41">
        <f>SUM(E6:E9)</f>
        <v>1887</v>
      </c>
      <c r="F11" s="41">
        <f>SUM(F6:F9)</f>
        <v>855</v>
      </c>
      <c r="G11" s="41">
        <f>SUM(G6:G9)</f>
        <v>1722</v>
      </c>
      <c r="H11" s="41">
        <f>SUM(H6:H9)</f>
        <v>342</v>
      </c>
      <c r="I11" s="41">
        <f>SUM(I6:I9)</f>
        <v>4</v>
      </c>
      <c r="J11" s="41">
        <f>SUM(J6:J9)</f>
        <v>346</v>
      </c>
      <c r="K11" s="42">
        <f>IFERROR(J11/G11,"-")</f>
        <v>0.20092915214866</v>
      </c>
      <c r="L11" s="76">
        <f>SUM(L6:L9)</f>
        <v>144</v>
      </c>
      <c r="M11" s="76">
        <f>SUM(M6:M9)</f>
        <v>79</v>
      </c>
      <c r="N11" s="42">
        <f>IFERROR(L11/J11,"-")</f>
        <v>0.41618497109827</v>
      </c>
      <c r="O11" s="43">
        <f>IFERROR(D11/J11,"-")</f>
        <v>8947.9768786127</v>
      </c>
      <c r="P11" s="44">
        <f>SUM(P6:P9)</f>
        <v>94</v>
      </c>
      <c r="Q11" s="42">
        <f>IFERROR(P11/J11,"-")</f>
        <v>0.27167630057803</v>
      </c>
      <c r="R11" s="183">
        <f>SUM(R6:R9)</f>
        <v>6520000</v>
      </c>
      <c r="S11" s="183">
        <f>IFERROR(R11/J11,"-")</f>
        <v>18843.930635838</v>
      </c>
      <c r="T11" s="183">
        <f>IFERROR(P11/P11,"-")</f>
        <v>1</v>
      </c>
      <c r="U11" s="183">
        <f>SUM(U6:U9)</f>
        <v>3424000</v>
      </c>
      <c r="V11" s="45">
        <f>IFERROR(R11/D11,"-")</f>
        <v>2.1059431524548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0.89583333333333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88" t="s">
        <v>68</v>
      </c>
      <c r="J6" s="180">
        <v>384000</v>
      </c>
      <c r="K6" s="79">
        <v>18</v>
      </c>
      <c r="L6" s="79">
        <v>0</v>
      </c>
      <c r="M6" s="79">
        <v>76</v>
      </c>
      <c r="N6" s="89">
        <v>6</v>
      </c>
      <c r="O6" s="90">
        <v>0</v>
      </c>
      <c r="P6" s="91">
        <f>N6+O6</f>
        <v>6</v>
      </c>
      <c r="Q6" s="80">
        <f>IFERROR(P6/M6,"-")</f>
        <v>0.078947368421053</v>
      </c>
      <c r="R6" s="79">
        <v>2</v>
      </c>
      <c r="S6" s="79">
        <v>2</v>
      </c>
      <c r="T6" s="80">
        <f>IFERROR(R6/(P6),"-")</f>
        <v>0.33333333333333</v>
      </c>
      <c r="U6" s="186">
        <f>IFERROR(J6/SUM(N6:O7),"-")</f>
        <v>25600</v>
      </c>
      <c r="V6" s="82">
        <v>1</v>
      </c>
      <c r="W6" s="80">
        <f>IF(P6=0,"-",V6/P6)</f>
        <v>0.16666666666667</v>
      </c>
      <c r="X6" s="185">
        <v>8000</v>
      </c>
      <c r="Y6" s="186">
        <f>IFERROR(X6/P6,"-")</f>
        <v>1333.3333333333</v>
      </c>
      <c r="Z6" s="186">
        <f>IFERROR(X6/V6,"-")</f>
        <v>8000</v>
      </c>
      <c r="AA6" s="180">
        <f>SUM(X6:X7)-SUM(J6:J7)</f>
        <v>-40000</v>
      </c>
      <c r="AB6" s="83">
        <f>SUM(X6:X7)/SUM(J6:J7)</f>
        <v>0.89583333333333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0.5</v>
      </c>
      <c r="BP6" s="119">
        <v>1</v>
      </c>
      <c r="BQ6" s="120">
        <f>IFERROR(BP6/BN6,"-")</f>
        <v>0.33333333333333</v>
      </c>
      <c r="BR6" s="121">
        <v>8000</v>
      </c>
      <c r="BS6" s="122">
        <f>IFERROR(BR6/BN6,"-")</f>
        <v>2666.6666666667</v>
      </c>
      <c r="BT6" s="123"/>
      <c r="BU6" s="123">
        <v>1</v>
      </c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8000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70</v>
      </c>
      <c r="G7" s="88"/>
      <c r="H7" s="88"/>
      <c r="I7" s="88"/>
      <c r="J7" s="180"/>
      <c r="K7" s="79">
        <v>34</v>
      </c>
      <c r="L7" s="79">
        <v>22</v>
      </c>
      <c r="M7" s="79">
        <v>2</v>
      </c>
      <c r="N7" s="89">
        <v>9</v>
      </c>
      <c r="O7" s="90">
        <v>0</v>
      </c>
      <c r="P7" s="91">
        <f>N7+O7</f>
        <v>9</v>
      </c>
      <c r="Q7" s="80">
        <f>IFERROR(P7/M7,"-")</f>
        <v>4.5</v>
      </c>
      <c r="R7" s="79">
        <v>6</v>
      </c>
      <c r="S7" s="79">
        <v>2</v>
      </c>
      <c r="T7" s="80">
        <f>IFERROR(R7/(P7),"-")</f>
        <v>0.66666666666667</v>
      </c>
      <c r="U7" s="186"/>
      <c r="V7" s="82">
        <v>4</v>
      </c>
      <c r="W7" s="80">
        <f>IF(P7=0,"-",V7/P7)</f>
        <v>0.44444444444444</v>
      </c>
      <c r="X7" s="185">
        <v>336000</v>
      </c>
      <c r="Y7" s="186">
        <f>IFERROR(X7/P7,"-")</f>
        <v>37333.333333333</v>
      </c>
      <c r="Z7" s="186">
        <f>IFERROR(X7/V7,"-")</f>
        <v>84000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4</v>
      </c>
      <c r="BO7" s="118">
        <f>IF(P7=0,"",IF(BN7=0,"",(BN7/P7)))</f>
        <v>0.44444444444444</v>
      </c>
      <c r="BP7" s="119">
        <v>2</v>
      </c>
      <c r="BQ7" s="120">
        <f>IFERROR(BP7/BN7,"-")</f>
        <v>0.5</v>
      </c>
      <c r="BR7" s="121">
        <v>300000</v>
      </c>
      <c r="BS7" s="122">
        <f>IFERROR(BR7/BN7,"-")</f>
        <v>75000</v>
      </c>
      <c r="BT7" s="123">
        <v>1</v>
      </c>
      <c r="BU7" s="123"/>
      <c r="BV7" s="123">
        <v>1</v>
      </c>
      <c r="BW7" s="124">
        <v>4</v>
      </c>
      <c r="BX7" s="125">
        <f>IF(P7=0,"",IF(BW7=0,"",(BW7/P7)))</f>
        <v>0.44444444444444</v>
      </c>
      <c r="BY7" s="126">
        <v>2</v>
      </c>
      <c r="BZ7" s="127">
        <f>IFERROR(BY7/BW7,"-")</f>
        <v>0.5</v>
      </c>
      <c r="CA7" s="128">
        <v>36000</v>
      </c>
      <c r="CB7" s="129">
        <f>IFERROR(CA7/BW7,"-")</f>
        <v>9000</v>
      </c>
      <c r="CC7" s="130"/>
      <c r="CD7" s="130"/>
      <c r="CE7" s="130">
        <v>2</v>
      </c>
      <c r="CF7" s="131">
        <v>1</v>
      </c>
      <c r="CG7" s="132">
        <f>IF(P7=0,"",IF(CF7=0,"",(CF7/P7)))</f>
        <v>0.11111111111111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336000</v>
      </c>
      <c r="CQ7" s="139">
        <v>290000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0.072222222222222</v>
      </c>
      <c r="B8" s="189" t="s">
        <v>71</v>
      </c>
      <c r="C8" s="189"/>
      <c r="D8" s="189" t="s">
        <v>72</v>
      </c>
      <c r="E8" s="189" t="s">
        <v>73</v>
      </c>
      <c r="F8" s="189" t="s">
        <v>65</v>
      </c>
      <c r="G8" s="88" t="s">
        <v>74</v>
      </c>
      <c r="H8" s="88" t="s">
        <v>75</v>
      </c>
      <c r="I8" s="88"/>
      <c r="J8" s="180">
        <v>360000</v>
      </c>
      <c r="K8" s="79">
        <v>2</v>
      </c>
      <c r="L8" s="79">
        <v>0</v>
      </c>
      <c r="M8" s="79">
        <v>8</v>
      </c>
      <c r="N8" s="89">
        <v>2</v>
      </c>
      <c r="O8" s="90">
        <v>0</v>
      </c>
      <c r="P8" s="91">
        <f>N8+O8</f>
        <v>2</v>
      </c>
      <c r="Q8" s="80">
        <f>IFERROR(P8/M8,"-")</f>
        <v>0.25</v>
      </c>
      <c r="R8" s="79">
        <v>1</v>
      </c>
      <c r="S8" s="79">
        <v>1</v>
      </c>
      <c r="T8" s="80">
        <f>IFERROR(R8/(P8),"-")</f>
        <v>0.5</v>
      </c>
      <c r="U8" s="186">
        <f>IFERROR(J8/SUM(N8:O21),"-")</f>
        <v>21176.470588235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SUM(X8:X21)-SUM(J8:J21)</f>
        <v>-334000</v>
      </c>
      <c r="AB8" s="83">
        <f>SUM(X8:X21)/SUM(J8:J21)</f>
        <v>0.072222222222222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76</v>
      </c>
      <c r="C9" s="189"/>
      <c r="D9" s="189" t="s">
        <v>72</v>
      </c>
      <c r="E9" s="189" t="s">
        <v>77</v>
      </c>
      <c r="F9" s="189" t="s">
        <v>65</v>
      </c>
      <c r="G9" s="88" t="s">
        <v>78</v>
      </c>
      <c r="H9" s="88" t="s">
        <v>75</v>
      </c>
      <c r="I9" s="88"/>
      <c r="J9" s="180"/>
      <c r="K9" s="79">
        <v>3</v>
      </c>
      <c r="L9" s="79">
        <v>0</v>
      </c>
      <c r="M9" s="79">
        <v>10</v>
      </c>
      <c r="N9" s="89">
        <v>1</v>
      </c>
      <c r="O9" s="90">
        <v>0</v>
      </c>
      <c r="P9" s="91">
        <f>N9+O9</f>
        <v>1</v>
      </c>
      <c r="Q9" s="80">
        <f>IFERROR(P9/M9,"-")</f>
        <v>0.1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79</v>
      </c>
      <c r="C10" s="189"/>
      <c r="D10" s="189" t="s">
        <v>72</v>
      </c>
      <c r="E10" s="189" t="s">
        <v>80</v>
      </c>
      <c r="F10" s="189" t="s">
        <v>65</v>
      </c>
      <c r="G10" s="88" t="s">
        <v>81</v>
      </c>
      <c r="H10" s="88" t="s">
        <v>75</v>
      </c>
      <c r="I10" s="88"/>
      <c r="J10" s="180"/>
      <c r="K10" s="79">
        <v>1</v>
      </c>
      <c r="L10" s="79">
        <v>0</v>
      </c>
      <c r="M10" s="79">
        <v>6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/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82</v>
      </c>
      <c r="C11" s="189"/>
      <c r="D11" s="189" t="s">
        <v>72</v>
      </c>
      <c r="E11" s="189" t="s">
        <v>83</v>
      </c>
      <c r="F11" s="189" t="s">
        <v>65</v>
      </c>
      <c r="G11" s="88" t="s">
        <v>84</v>
      </c>
      <c r="H11" s="88" t="s">
        <v>75</v>
      </c>
      <c r="I11" s="88"/>
      <c r="J11" s="180"/>
      <c r="K11" s="79">
        <v>2</v>
      </c>
      <c r="L11" s="79">
        <v>0</v>
      </c>
      <c r="M11" s="79">
        <v>10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186"/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72</v>
      </c>
      <c r="E12" s="189" t="s">
        <v>73</v>
      </c>
      <c r="F12" s="189" t="s">
        <v>65</v>
      </c>
      <c r="G12" s="88" t="s">
        <v>86</v>
      </c>
      <c r="H12" s="88" t="s">
        <v>75</v>
      </c>
      <c r="I12" s="88"/>
      <c r="J12" s="180"/>
      <c r="K12" s="79">
        <v>1</v>
      </c>
      <c r="L12" s="79">
        <v>0</v>
      </c>
      <c r="M12" s="79">
        <v>15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/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72</v>
      </c>
      <c r="E13" s="189" t="s">
        <v>77</v>
      </c>
      <c r="F13" s="189" t="s">
        <v>65</v>
      </c>
      <c r="G13" s="88" t="s">
        <v>88</v>
      </c>
      <c r="H13" s="88" t="s">
        <v>75</v>
      </c>
      <c r="I13" s="88"/>
      <c r="J13" s="180"/>
      <c r="K13" s="79">
        <v>2</v>
      </c>
      <c r="L13" s="79">
        <v>0</v>
      </c>
      <c r="M13" s="79">
        <v>8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89</v>
      </c>
      <c r="C14" s="189"/>
      <c r="D14" s="189" t="s">
        <v>72</v>
      </c>
      <c r="E14" s="189" t="s">
        <v>80</v>
      </c>
      <c r="F14" s="189" t="s">
        <v>65</v>
      </c>
      <c r="G14" s="88" t="s">
        <v>90</v>
      </c>
      <c r="H14" s="88" t="s">
        <v>75</v>
      </c>
      <c r="I14" s="88"/>
      <c r="J14" s="180"/>
      <c r="K14" s="79">
        <v>2</v>
      </c>
      <c r="L14" s="79">
        <v>0</v>
      </c>
      <c r="M14" s="79">
        <v>3</v>
      </c>
      <c r="N14" s="89">
        <v>1</v>
      </c>
      <c r="O14" s="90">
        <v>0</v>
      </c>
      <c r="P14" s="91">
        <f>N14+O14</f>
        <v>1</v>
      </c>
      <c r="Q14" s="80">
        <f>IFERROR(P14/M14,"-")</f>
        <v>0.33333333333333</v>
      </c>
      <c r="R14" s="79">
        <v>0</v>
      </c>
      <c r="S14" s="79">
        <v>1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72</v>
      </c>
      <c r="E15" s="189" t="s">
        <v>83</v>
      </c>
      <c r="F15" s="189" t="s">
        <v>65</v>
      </c>
      <c r="G15" s="88" t="s">
        <v>92</v>
      </c>
      <c r="H15" s="88" t="s">
        <v>75</v>
      </c>
      <c r="I15" s="88"/>
      <c r="J15" s="180"/>
      <c r="K15" s="79">
        <v>2</v>
      </c>
      <c r="L15" s="79">
        <v>0</v>
      </c>
      <c r="M15" s="79">
        <v>14</v>
      </c>
      <c r="N15" s="89">
        <v>2</v>
      </c>
      <c r="O15" s="90">
        <v>0</v>
      </c>
      <c r="P15" s="91">
        <f>N15+O15</f>
        <v>2</v>
      </c>
      <c r="Q15" s="80">
        <f>IFERROR(P15/M15,"-")</f>
        <v>0.14285714285714</v>
      </c>
      <c r="R15" s="79">
        <v>2</v>
      </c>
      <c r="S15" s="79">
        <v>0</v>
      </c>
      <c r="T15" s="80">
        <f>IFERROR(R15/(P15),"-")</f>
        <v>1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93</v>
      </c>
      <c r="C16" s="189"/>
      <c r="D16" s="189" t="s">
        <v>72</v>
      </c>
      <c r="E16" s="189" t="s">
        <v>73</v>
      </c>
      <c r="F16" s="189" t="s">
        <v>65</v>
      </c>
      <c r="G16" s="88" t="s">
        <v>94</v>
      </c>
      <c r="H16" s="88" t="s">
        <v>75</v>
      </c>
      <c r="I16" s="88"/>
      <c r="J16" s="180"/>
      <c r="K16" s="79">
        <v>7</v>
      </c>
      <c r="L16" s="79">
        <v>0</v>
      </c>
      <c r="M16" s="79">
        <v>15</v>
      </c>
      <c r="N16" s="89">
        <v>3</v>
      </c>
      <c r="O16" s="90">
        <v>0</v>
      </c>
      <c r="P16" s="91">
        <f>N16+O16</f>
        <v>3</v>
      </c>
      <c r="Q16" s="80">
        <f>IFERROR(P16/M16,"-")</f>
        <v>0.2</v>
      </c>
      <c r="R16" s="79">
        <v>0</v>
      </c>
      <c r="S16" s="79">
        <v>3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0.33333333333333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95</v>
      </c>
      <c r="C17" s="189"/>
      <c r="D17" s="189" t="s">
        <v>72</v>
      </c>
      <c r="E17" s="189" t="s">
        <v>77</v>
      </c>
      <c r="F17" s="189" t="s">
        <v>65</v>
      </c>
      <c r="G17" s="88" t="s">
        <v>96</v>
      </c>
      <c r="H17" s="88" t="s">
        <v>75</v>
      </c>
      <c r="I17" s="88"/>
      <c r="J17" s="180"/>
      <c r="K17" s="79">
        <v>1</v>
      </c>
      <c r="L17" s="79">
        <v>0</v>
      </c>
      <c r="M17" s="79">
        <v>4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186"/>
      <c r="V17" s="82">
        <v>0</v>
      </c>
      <c r="W17" s="80" t="str">
        <f>IF(P17=0,"-",V17/P17)</f>
        <v>-</v>
      </c>
      <c r="X17" s="185">
        <v>0</v>
      </c>
      <c r="Y17" s="186" t="str">
        <f>IFERROR(X17/P17,"-")</f>
        <v>-</v>
      </c>
      <c r="Z17" s="186" t="str">
        <f>IFERROR(X17/V17,"-")</f>
        <v>-</v>
      </c>
      <c r="AA17" s="18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97</v>
      </c>
      <c r="C18" s="189"/>
      <c r="D18" s="189" t="s">
        <v>72</v>
      </c>
      <c r="E18" s="189" t="s">
        <v>80</v>
      </c>
      <c r="F18" s="189" t="s">
        <v>65</v>
      </c>
      <c r="G18" s="88" t="s">
        <v>98</v>
      </c>
      <c r="H18" s="88" t="s">
        <v>75</v>
      </c>
      <c r="I18" s="88"/>
      <c r="J18" s="180"/>
      <c r="K18" s="79">
        <v>3</v>
      </c>
      <c r="L18" s="79">
        <v>0</v>
      </c>
      <c r="M18" s="79">
        <v>14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186"/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99</v>
      </c>
      <c r="C19" s="189"/>
      <c r="D19" s="189" t="s">
        <v>72</v>
      </c>
      <c r="E19" s="189" t="s">
        <v>83</v>
      </c>
      <c r="F19" s="189" t="s">
        <v>65</v>
      </c>
      <c r="G19" s="88" t="s">
        <v>100</v>
      </c>
      <c r="H19" s="88" t="s">
        <v>75</v>
      </c>
      <c r="I19" s="88"/>
      <c r="J19" s="180"/>
      <c r="K19" s="79">
        <v>3</v>
      </c>
      <c r="L19" s="79">
        <v>0</v>
      </c>
      <c r="M19" s="79">
        <v>20</v>
      </c>
      <c r="N19" s="89">
        <v>1</v>
      </c>
      <c r="O19" s="90">
        <v>0</v>
      </c>
      <c r="P19" s="91">
        <f>N19+O19</f>
        <v>1</v>
      </c>
      <c r="Q19" s="80">
        <f>IFERROR(P19/M19,"-")</f>
        <v>0.05</v>
      </c>
      <c r="R19" s="79">
        <v>0</v>
      </c>
      <c r="S19" s="79">
        <v>0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>
        <v>1</v>
      </c>
      <c r="AE19" s="93">
        <f>IF(P19=0,"",IF(AD19=0,"",(AD19/P19)))</f>
        <v>1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72</v>
      </c>
      <c r="E20" s="189" t="s">
        <v>73</v>
      </c>
      <c r="F20" s="189" t="s">
        <v>65</v>
      </c>
      <c r="G20" s="88" t="s">
        <v>102</v>
      </c>
      <c r="H20" s="88" t="s">
        <v>75</v>
      </c>
      <c r="I20" s="88"/>
      <c r="J20" s="180"/>
      <c r="K20" s="79">
        <v>0</v>
      </c>
      <c r="L20" s="79">
        <v>0</v>
      </c>
      <c r="M20" s="79">
        <v>10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103</v>
      </c>
      <c r="C21" s="189"/>
      <c r="D21" s="189" t="s">
        <v>104</v>
      </c>
      <c r="E21" s="189" t="s">
        <v>104</v>
      </c>
      <c r="F21" s="189" t="s">
        <v>70</v>
      </c>
      <c r="G21" s="88" t="s">
        <v>105</v>
      </c>
      <c r="H21" s="88"/>
      <c r="I21" s="88"/>
      <c r="J21" s="180"/>
      <c r="K21" s="79">
        <v>137</v>
      </c>
      <c r="L21" s="79">
        <v>38</v>
      </c>
      <c r="M21" s="79">
        <v>25</v>
      </c>
      <c r="N21" s="89">
        <v>7</v>
      </c>
      <c r="O21" s="90">
        <v>0</v>
      </c>
      <c r="P21" s="91">
        <f>N21+O21</f>
        <v>7</v>
      </c>
      <c r="Q21" s="80">
        <f>IFERROR(P21/M21,"-")</f>
        <v>0.28</v>
      </c>
      <c r="R21" s="79">
        <v>4</v>
      </c>
      <c r="S21" s="79">
        <v>1</v>
      </c>
      <c r="T21" s="80">
        <f>IFERROR(R21/(P21),"-")</f>
        <v>0.57142857142857</v>
      </c>
      <c r="U21" s="186"/>
      <c r="V21" s="82">
        <v>2</v>
      </c>
      <c r="W21" s="80">
        <f>IF(P21=0,"-",V21/P21)</f>
        <v>0.28571428571429</v>
      </c>
      <c r="X21" s="185">
        <v>26000</v>
      </c>
      <c r="Y21" s="186">
        <f>IFERROR(X21/P21,"-")</f>
        <v>3714.2857142857</v>
      </c>
      <c r="Z21" s="186">
        <f>IFERROR(X21/V21,"-")</f>
        <v>13000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0.14285714285714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3</v>
      </c>
      <c r="BF21" s="111">
        <f>IF(P21=0,"",IF(BE21=0,"",(BE21/P21)))</f>
        <v>0.42857142857143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0.14285714285714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0.28571428571429</v>
      </c>
      <c r="BY21" s="126">
        <v>2</v>
      </c>
      <c r="BZ21" s="127">
        <f>IFERROR(BY21/BW21,"-")</f>
        <v>1</v>
      </c>
      <c r="CA21" s="128">
        <v>26000</v>
      </c>
      <c r="CB21" s="129">
        <f>IFERROR(CA21/BW21,"-")</f>
        <v>13000</v>
      </c>
      <c r="CC21" s="130"/>
      <c r="CD21" s="130">
        <v>1</v>
      </c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26000</v>
      </c>
      <c r="CQ21" s="139">
        <v>18000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10.9375</v>
      </c>
      <c r="B22" s="189" t="s">
        <v>106</v>
      </c>
      <c r="C22" s="189"/>
      <c r="D22" s="189" t="s">
        <v>107</v>
      </c>
      <c r="E22" s="189" t="s">
        <v>108</v>
      </c>
      <c r="F22" s="189" t="s">
        <v>65</v>
      </c>
      <c r="G22" s="88" t="s">
        <v>109</v>
      </c>
      <c r="H22" s="88" t="s">
        <v>110</v>
      </c>
      <c r="I22" s="88" t="s">
        <v>111</v>
      </c>
      <c r="J22" s="180">
        <v>240000</v>
      </c>
      <c r="K22" s="79">
        <v>13</v>
      </c>
      <c r="L22" s="79">
        <v>0</v>
      </c>
      <c r="M22" s="79">
        <v>50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>
        <f>IFERROR(J22/SUM(N22:O27),"-")</f>
        <v>7500</v>
      </c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>
        <f>SUM(X22:X27)-SUM(J22:J27)</f>
        <v>2385000</v>
      </c>
      <c r="AB22" s="83">
        <f>SUM(X22:X27)/SUM(J22:J27)</f>
        <v>10.9375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112</v>
      </c>
      <c r="C23" s="189"/>
      <c r="D23" s="189" t="s">
        <v>113</v>
      </c>
      <c r="E23" s="189" t="s">
        <v>64</v>
      </c>
      <c r="F23" s="189" t="s">
        <v>65</v>
      </c>
      <c r="G23" s="88"/>
      <c r="H23" s="88" t="s">
        <v>110</v>
      </c>
      <c r="I23" s="88"/>
      <c r="J23" s="180"/>
      <c r="K23" s="79">
        <v>3</v>
      </c>
      <c r="L23" s="79">
        <v>0</v>
      </c>
      <c r="M23" s="79">
        <v>18</v>
      </c>
      <c r="N23" s="89">
        <v>2</v>
      </c>
      <c r="O23" s="90">
        <v>0</v>
      </c>
      <c r="P23" s="91">
        <f>N23+O23</f>
        <v>2</v>
      </c>
      <c r="Q23" s="80">
        <f>IFERROR(P23/M23,"-")</f>
        <v>0.11111111111111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114</v>
      </c>
      <c r="C24" s="189"/>
      <c r="D24" s="189" t="s">
        <v>115</v>
      </c>
      <c r="E24" s="189" t="s">
        <v>116</v>
      </c>
      <c r="F24" s="189" t="s">
        <v>65</v>
      </c>
      <c r="G24" s="88"/>
      <c r="H24" s="88" t="s">
        <v>110</v>
      </c>
      <c r="I24" s="88"/>
      <c r="J24" s="180"/>
      <c r="K24" s="79">
        <v>9</v>
      </c>
      <c r="L24" s="79">
        <v>0</v>
      </c>
      <c r="M24" s="79">
        <v>32</v>
      </c>
      <c r="N24" s="89">
        <v>3</v>
      </c>
      <c r="O24" s="90">
        <v>0</v>
      </c>
      <c r="P24" s="91">
        <f>N24+O24</f>
        <v>3</v>
      </c>
      <c r="Q24" s="80">
        <f>IFERROR(P24/M24,"-")</f>
        <v>0.09375</v>
      </c>
      <c r="R24" s="79">
        <v>1</v>
      </c>
      <c r="S24" s="79">
        <v>1</v>
      </c>
      <c r="T24" s="80">
        <f>IFERROR(R24/(P24),"-")</f>
        <v>0.33333333333333</v>
      </c>
      <c r="U24" s="186"/>
      <c r="V24" s="82">
        <v>1</v>
      </c>
      <c r="W24" s="80">
        <f>IF(P24=0,"-",V24/P24)</f>
        <v>0.33333333333333</v>
      </c>
      <c r="X24" s="185">
        <v>28000</v>
      </c>
      <c r="Y24" s="186">
        <f>IFERROR(X24/P24,"-")</f>
        <v>9333.3333333333</v>
      </c>
      <c r="Z24" s="186">
        <f>IFERROR(X24/V24,"-")</f>
        <v>28000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0.33333333333333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0.33333333333333</v>
      </c>
      <c r="BY24" s="126">
        <v>1</v>
      </c>
      <c r="BZ24" s="127">
        <f>IFERROR(BY24/BW24,"-")</f>
        <v>1</v>
      </c>
      <c r="CA24" s="128">
        <v>28000</v>
      </c>
      <c r="CB24" s="129">
        <f>IFERROR(CA24/BW24,"-")</f>
        <v>28000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28000</v>
      </c>
      <c r="CQ24" s="139">
        <v>28000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117</v>
      </c>
      <c r="C25" s="189"/>
      <c r="D25" s="189" t="s">
        <v>118</v>
      </c>
      <c r="E25" s="189" t="s">
        <v>119</v>
      </c>
      <c r="F25" s="189" t="s">
        <v>65</v>
      </c>
      <c r="G25" s="88"/>
      <c r="H25" s="88" t="s">
        <v>110</v>
      </c>
      <c r="I25" s="88"/>
      <c r="J25" s="180"/>
      <c r="K25" s="79">
        <v>9</v>
      </c>
      <c r="L25" s="79">
        <v>0</v>
      </c>
      <c r="M25" s="79">
        <v>33</v>
      </c>
      <c r="N25" s="89">
        <v>1</v>
      </c>
      <c r="O25" s="90">
        <v>0</v>
      </c>
      <c r="P25" s="91">
        <f>N25+O25</f>
        <v>1</v>
      </c>
      <c r="Q25" s="80">
        <f>IFERROR(P25/M25,"-")</f>
        <v>0.03030303030303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120</v>
      </c>
      <c r="C26" s="189"/>
      <c r="D26" s="189" t="s">
        <v>121</v>
      </c>
      <c r="E26" s="189" t="s">
        <v>122</v>
      </c>
      <c r="F26" s="189" t="s">
        <v>65</v>
      </c>
      <c r="G26" s="88"/>
      <c r="H26" s="88" t="s">
        <v>110</v>
      </c>
      <c r="I26" s="88"/>
      <c r="J26" s="180"/>
      <c r="K26" s="79">
        <v>4</v>
      </c>
      <c r="L26" s="79">
        <v>0</v>
      </c>
      <c r="M26" s="79">
        <v>37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186"/>
      <c r="V26" s="82">
        <v>0</v>
      </c>
      <c r="W26" s="80" t="str">
        <f>IF(P26=0,"-",V26/P26)</f>
        <v>-</v>
      </c>
      <c r="X26" s="185">
        <v>0</v>
      </c>
      <c r="Y26" s="186" t="str">
        <f>IFERROR(X26/P26,"-")</f>
        <v>-</v>
      </c>
      <c r="Z26" s="186" t="str">
        <f>IFERROR(X26/V26,"-")</f>
        <v>-</v>
      </c>
      <c r="AA26" s="18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123</v>
      </c>
      <c r="C27" s="189"/>
      <c r="D27" s="189" t="s">
        <v>104</v>
      </c>
      <c r="E27" s="189" t="s">
        <v>104</v>
      </c>
      <c r="F27" s="189" t="s">
        <v>70</v>
      </c>
      <c r="G27" s="88"/>
      <c r="H27" s="88"/>
      <c r="I27" s="88"/>
      <c r="J27" s="180"/>
      <c r="K27" s="79">
        <v>152</v>
      </c>
      <c r="L27" s="79">
        <v>92</v>
      </c>
      <c r="M27" s="79">
        <v>39</v>
      </c>
      <c r="N27" s="89">
        <v>26</v>
      </c>
      <c r="O27" s="90">
        <v>0</v>
      </c>
      <c r="P27" s="91">
        <f>N27+O27</f>
        <v>26</v>
      </c>
      <c r="Q27" s="80">
        <f>IFERROR(P27/M27,"-")</f>
        <v>0.66666666666667</v>
      </c>
      <c r="R27" s="79">
        <v>15</v>
      </c>
      <c r="S27" s="79">
        <v>8</v>
      </c>
      <c r="T27" s="80">
        <f>IFERROR(R27/(P27),"-")</f>
        <v>0.57692307692308</v>
      </c>
      <c r="U27" s="186"/>
      <c r="V27" s="82">
        <v>14</v>
      </c>
      <c r="W27" s="80">
        <f>IF(P27=0,"-",V27/P27)</f>
        <v>0.53846153846154</v>
      </c>
      <c r="X27" s="185">
        <v>2597000</v>
      </c>
      <c r="Y27" s="186">
        <f>IFERROR(X27/P27,"-")</f>
        <v>99884.615384615</v>
      </c>
      <c r="Z27" s="186">
        <f>IFERROR(X27/V27,"-")</f>
        <v>185500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0.076923076923077</v>
      </c>
      <c r="BG27" s="110">
        <v>1</v>
      </c>
      <c r="BH27" s="112">
        <f>IFERROR(BG27/BE27,"-")</f>
        <v>0.5</v>
      </c>
      <c r="BI27" s="113">
        <v>15000</v>
      </c>
      <c r="BJ27" s="114">
        <f>IFERROR(BI27/BE27,"-")</f>
        <v>7500</v>
      </c>
      <c r="BK27" s="115"/>
      <c r="BL27" s="115"/>
      <c r="BM27" s="115">
        <v>1</v>
      </c>
      <c r="BN27" s="117">
        <v>9</v>
      </c>
      <c r="BO27" s="118">
        <f>IF(P27=0,"",IF(BN27=0,"",(BN27/P27)))</f>
        <v>0.34615384615385</v>
      </c>
      <c r="BP27" s="119">
        <v>4</v>
      </c>
      <c r="BQ27" s="120">
        <f>IFERROR(BP27/BN27,"-")</f>
        <v>0.44444444444444</v>
      </c>
      <c r="BR27" s="121">
        <v>1321000</v>
      </c>
      <c r="BS27" s="122">
        <f>IFERROR(BR27/BN27,"-")</f>
        <v>146777.77777778</v>
      </c>
      <c r="BT27" s="123"/>
      <c r="BU27" s="123">
        <v>1</v>
      </c>
      <c r="BV27" s="123">
        <v>3</v>
      </c>
      <c r="BW27" s="124">
        <v>12</v>
      </c>
      <c r="BX27" s="125">
        <f>IF(P27=0,"",IF(BW27=0,"",(BW27/P27)))</f>
        <v>0.46153846153846</v>
      </c>
      <c r="BY27" s="126">
        <v>6</v>
      </c>
      <c r="BZ27" s="127">
        <f>IFERROR(BY27/BW27,"-")</f>
        <v>0.5</v>
      </c>
      <c r="CA27" s="128">
        <v>910000</v>
      </c>
      <c r="CB27" s="129">
        <f>IFERROR(CA27/BW27,"-")</f>
        <v>75833.333333333</v>
      </c>
      <c r="CC27" s="130">
        <v>1</v>
      </c>
      <c r="CD27" s="130"/>
      <c r="CE27" s="130">
        <v>5</v>
      </c>
      <c r="CF27" s="131">
        <v>3</v>
      </c>
      <c r="CG27" s="132">
        <f>IF(P27=0,"",IF(CF27=0,"",(CF27/P27)))</f>
        <v>0.11538461538462</v>
      </c>
      <c r="CH27" s="133">
        <v>3</v>
      </c>
      <c r="CI27" s="134">
        <f>IFERROR(CH27/CF27,"-")</f>
        <v>1</v>
      </c>
      <c r="CJ27" s="135">
        <v>351000</v>
      </c>
      <c r="CK27" s="136">
        <f>IFERROR(CJ27/CF27,"-")</f>
        <v>117000</v>
      </c>
      <c r="CL27" s="137">
        <v>1</v>
      </c>
      <c r="CM27" s="137"/>
      <c r="CN27" s="137">
        <v>2</v>
      </c>
      <c r="CO27" s="138">
        <v>14</v>
      </c>
      <c r="CP27" s="139">
        <v>2597000</v>
      </c>
      <c r="CQ27" s="139">
        <v>1060000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2.1722222222222</v>
      </c>
      <c r="B28" s="189" t="s">
        <v>124</v>
      </c>
      <c r="C28" s="189"/>
      <c r="D28" s="189" t="s">
        <v>107</v>
      </c>
      <c r="E28" s="189" t="s">
        <v>108</v>
      </c>
      <c r="F28" s="189" t="s">
        <v>65</v>
      </c>
      <c r="G28" s="88" t="s">
        <v>125</v>
      </c>
      <c r="H28" s="88" t="s">
        <v>126</v>
      </c>
      <c r="I28" s="88" t="s">
        <v>68</v>
      </c>
      <c r="J28" s="180">
        <v>180000</v>
      </c>
      <c r="K28" s="79">
        <v>9</v>
      </c>
      <c r="L28" s="79">
        <v>0</v>
      </c>
      <c r="M28" s="79">
        <v>56</v>
      </c>
      <c r="N28" s="89">
        <v>6</v>
      </c>
      <c r="O28" s="90">
        <v>0</v>
      </c>
      <c r="P28" s="91">
        <f>N28+O28</f>
        <v>6</v>
      </c>
      <c r="Q28" s="80">
        <f>IFERROR(P28/M28,"-")</f>
        <v>0.10714285714286</v>
      </c>
      <c r="R28" s="79">
        <v>1</v>
      </c>
      <c r="S28" s="79">
        <v>5</v>
      </c>
      <c r="T28" s="80">
        <f>IFERROR(R28/(P28),"-")</f>
        <v>0.16666666666667</v>
      </c>
      <c r="U28" s="186">
        <f>IFERROR(J28/SUM(N28:O29),"-")</f>
        <v>13846.153846154</v>
      </c>
      <c r="V28" s="82">
        <v>1</v>
      </c>
      <c r="W28" s="80">
        <f>IF(P28=0,"-",V28/P28)</f>
        <v>0.16666666666667</v>
      </c>
      <c r="X28" s="185">
        <v>35000</v>
      </c>
      <c r="Y28" s="186">
        <f>IFERROR(X28/P28,"-")</f>
        <v>5833.3333333333</v>
      </c>
      <c r="Z28" s="186">
        <f>IFERROR(X28/V28,"-")</f>
        <v>35000</v>
      </c>
      <c r="AA28" s="180">
        <f>SUM(X28:X29)-SUM(J28:J29)</f>
        <v>211000</v>
      </c>
      <c r="AB28" s="83">
        <f>SUM(X28:X29)/SUM(J28:J29)</f>
        <v>2.1722222222222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0.16666666666667</v>
      </c>
      <c r="BY28" s="126">
        <v>1</v>
      </c>
      <c r="BZ28" s="127">
        <f>IFERROR(BY28/BW28,"-")</f>
        <v>1</v>
      </c>
      <c r="CA28" s="128">
        <v>35000</v>
      </c>
      <c r="CB28" s="129">
        <f>IFERROR(CA28/BW28,"-")</f>
        <v>35000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35000</v>
      </c>
      <c r="CQ28" s="139">
        <v>35000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127</v>
      </c>
      <c r="C29" s="189"/>
      <c r="D29" s="189" t="s">
        <v>107</v>
      </c>
      <c r="E29" s="189" t="s">
        <v>108</v>
      </c>
      <c r="F29" s="189" t="s">
        <v>70</v>
      </c>
      <c r="G29" s="88"/>
      <c r="H29" s="88"/>
      <c r="I29" s="88"/>
      <c r="J29" s="180"/>
      <c r="K29" s="79">
        <v>23</v>
      </c>
      <c r="L29" s="79">
        <v>17</v>
      </c>
      <c r="M29" s="79">
        <v>8</v>
      </c>
      <c r="N29" s="89">
        <v>7</v>
      </c>
      <c r="O29" s="90">
        <v>0</v>
      </c>
      <c r="P29" s="91">
        <f>N29+O29</f>
        <v>7</v>
      </c>
      <c r="Q29" s="80">
        <f>IFERROR(P29/M29,"-")</f>
        <v>0.875</v>
      </c>
      <c r="R29" s="79">
        <v>6</v>
      </c>
      <c r="S29" s="79">
        <v>1</v>
      </c>
      <c r="T29" s="80">
        <f>IFERROR(R29/(P29),"-")</f>
        <v>0.85714285714286</v>
      </c>
      <c r="U29" s="186"/>
      <c r="V29" s="82">
        <v>2</v>
      </c>
      <c r="W29" s="80">
        <f>IF(P29=0,"-",V29/P29)</f>
        <v>0.28571428571429</v>
      </c>
      <c r="X29" s="185">
        <v>356000</v>
      </c>
      <c r="Y29" s="186">
        <f>IFERROR(X29/P29,"-")</f>
        <v>50857.142857143</v>
      </c>
      <c r="Z29" s="186">
        <f>IFERROR(X29/V29,"-")</f>
        <v>178000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3</v>
      </c>
      <c r="BO29" s="118">
        <f>IF(P29=0,"",IF(BN29=0,"",(BN29/P29)))</f>
        <v>0.42857142857143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3</v>
      </c>
      <c r="BX29" s="125">
        <f>IF(P29=0,"",IF(BW29=0,"",(BW29/P29)))</f>
        <v>0.42857142857143</v>
      </c>
      <c r="BY29" s="126">
        <v>1</v>
      </c>
      <c r="BZ29" s="127">
        <f>IFERROR(BY29/BW29,"-")</f>
        <v>0.33333333333333</v>
      </c>
      <c r="CA29" s="128">
        <v>13000</v>
      </c>
      <c r="CB29" s="129">
        <f>IFERROR(CA29/BW29,"-")</f>
        <v>4333.3333333333</v>
      </c>
      <c r="CC29" s="130"/>
      <c r="CD29" s="130"/>
      <c r="CE29" s="130">
        <v>1</v>
      </c>
      <c r="CF29" s="131">
        <v>1</v>
      </c>
      <c r="CG29" s="132">
        <f>IF(P29=0,"",IF(CF29=0,"",(CF29/P29)))</f>
        <v>0.14285714285714</v>
      </c>
      <c r="CH29" s="133">
        <v>1</v>
      </c>
      <c r="CI29" s="134">
        <f>IFERROR(CH29/CF29,"-")</f>
        <v>1</v>
      </c>
      <c r="CJ29" s="135">
        <v>343000</v>
      </c>
      <c r="CK29" s="136">
        <f>IFERROR(CJ29/CF29,"-")</f>
        <v>343000</v>
      </c>
      <c r="CL29" s="137"/>
      <c r="CM29" s="137"/>
      <c r="CN29" s="137">
        <v>1</v>
      </c>
      <c r="CO29" s="138">
        <v>2</v>
      </c>
      <c r="CP29" s="139">
        <v>356000</v>
      </c>
      <c r="CQ29" s="139">
        <v>343000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0.33333333333333</v>
      </c>
      <c r="B30" s="189" t="s">
        <v>128</v>
      </c>
      <c r="C30" s="189"/>
      <c r="D30" s="189" t="s">
        <v>113</v>
      </c>
      <c r="E30" s="189" t="s">
        <v>64</v>
      </c>
      <c r="F30" s="189" t="s">
        <v>65</v>
      </c>
      <c r="G30" s="88" t="s">
        <v>125</v>
      </c>
      <c r="H30" s="88" t="s">
        <v>129</v>
      </c>
      <c r="I30" s="88" t="s">
        <v>130</v>
      </c>
      <c r="J30" s="180">
        <v>108000</v>
      </c>
      <c r="K30" s="79">
        <v>8</v>
      </c>
      <c r="L30" s="79">
        <v>0</v>
      </c>
      <c r="M30" s="79">
        <v>28</v>
      </c>
      <c r="N30" s="89">
        <v>7</v>
      </c>
      <c r="O30" s="90">
        <v>0</v>
      </c>
      <c r="P30" s="91">
        <f>N30+O30</f>
        <v>7</v>
      </c>
      <c r="Q30" s="80">
        <f>IFERROR(P30/M30,"-")</f>
        <v>0.25</v>
      </c>
      <c r="R30" s="79">
        <v>3</v>
      </c>
      <c r="S30" s="79">
        <v>1</v>
      </c>
      <c r="T30" s="80">
        <f>IFERROR(R30/(P30),"-")</f>
        <v>0.42857142857143</v>
      </c>
      <c r="U30" s="186">
        <f>IFERROR(J30/SUM(N30:O31),"-")</f>
        <v>12000</v>
      </c>
      <c r="V30" s="82">
        <v>1</v>
      </c>
      <c r="W30" s="80">
        <f>IF(P30=0,"-",V30/P30)</f>
        <v>0.14285714285714</v>
      </c>
      <c r="X30" s="185">
        <v>3000</v>
      </c>
      <c r="Y30" s="186">
        <f>IFERROR(X30/P30,"-")</f>
        <v>428.57142857143</v>
      </c>
      <c r="Z30" s="186">
        <f>IFERROR(X30/V30,"-")</f>
        <v>3000</v>
      </c>
      <c r="AA30" s="180">
        <f>SUM(X30:X31)-SUM(J30:J31)</f>
        <v>-72000</v>
      </c>
      <c r="AB30" s="83">
        <f>SUM(X30:X31)/SUM(J30:J31)</f>
        <v>0.33333333333333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0.14285714285714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3</v>
      </c>
      <c r="BF30" s="111">
        <f>IF(P30=0,"",IF(BE30=0,"",(BE30/P30)))</f>
        <v>0.42857142857143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0.42857142857143</v>
      </c>
      <c r="BP30" s="119">
        <v>1</v>
      </c>
      <c r="BQ30" s="120">
        <f>IFERROR(BP30/BN30,"-")</f>
        <v>0.33333333333333</v>
      </c>
      <c r="BR30" s="121">
        <v>3000</v>
      </c>
      <c r="BS30" s="122">
        <f>IFERROR(BR30/BN30,"-")</f>
        <v>1000</v>
      </c>
      <c r="BT30" s="123">
        <v>1</v>
      </c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</v>
      </c>
      <c r="CQ30" s="139">
        <v>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131</v>
      </c>
      <c r="C31" s="189"/>
      <c r="D31" s="189" t="s">
        <v>113</v>
      </c>
      <c r="E31" s="189" t="s">
        <v>64</v>
      </c>
      <c r="F31" s="189" t="s">
        <v>70</v>
      </c>
      <c r="G31" s="88"/>
      <c r="H31" s="88"/>
      <c r="I31" s="88"/>
      <c r="J31" s="180"/>
      <c r="K31" s="79">
        <v>14</v>
      </c>
      <c r="L31" s="79">
        <v>11</v>
      </c>
      <c r="M31" s="79">
        <v>8</v>
      </c>
      <c r="N31" s="89">
        <v>2</v>
      </c>
      <c r="O31" s="90">
        <v>0</v>
      </c>
      <c r="P31" s="91">
        <f>N31+O31</f>
        <v>2</v>
      </c>
      <c r="Q31" s="80">
        <f>IFERROR(P31/M31,"-")</f>
        <v>0.25</v>
      </c>
      <c r="R31" s="79">
        <v>2</v>
      </c>
      <c r="S31" s="79">
        <v>0</v>
      </c>
      <c r="T31" s="80">
        <f>IFERROR(R31/(P31),"-")</f>
        <v>1</v>
      </c>
      <c r="U31" s="186"/>
      <c r="V31" s="82">
        <v>1</v>
      </c>
      <c r="W31" s="80">
        <f>IF(P31=0,"-",V31/P31)</f>
        <v>0.5</v>
      </c>
      <c r="X31" s="185">
        <v>33000</v>
      </c>
      <c r="Y31" s="186">
        <f>IFERROR(X31/P31,"-")</f>
        <v>16500</v>
      </c>
      <c r="Z31" s="186">
        <f>IFERROR(X31/V31,"-")</f>
        <v>33000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>
        <v>1</v>
      </c>
      <c r="CG31" s="132">
        <f>IF(P31=0,"",IF(CF31=0,"",(CF31/P31)))</f>
        <v>0.5</v>
      </c>
      <c r="CH31" s="133">
        <v>1</v>
      </c>
      <c r="CI31" s="134">
        <f>IFERROR(CH31/CF31,"-")</f>
        <v>1</v>
      </c>
      <c r="CJ31" s="135">
        <v>33000</v>
      </c>
      <c r="CK31" s="136">
        <f>IFERROR(CJ31/CF31,"-")</f>
        <v>33000</v>
      </c>
      <c r="CL31" s="137"/>
      <c r="CM31" s="137"/>
      <c r="CN31" s="137">
        <v>1</v>
      </c>
      <c r="CO31" s="138">
        <v>1</v>
      </c>
      <c r="CP31" s="139">
        <v>33000</v>
      </c>
      <c r="CQ31" s="139">
        <v>33000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0.49166666666667</v>
      </c>
      <c r="B32" s="189" t="s">
        <v>132</v>
      </c>
      <c r="C32" s="189"/>
      <c r="D32" s="189" t="s">
        <v>133</v>
      </c>
      <c r="E32" s="189" t="s">
        <v>73</v>
      </c>
      <c r="F32" s="189" t="s">
        <v>65</v>
      </c>
      <c r="G32" s="88" t="s">
        <v>134</v>
      </c>
      <c r="H32" s="88" t="s">
        <v>135</v>
      </c>
      <c r="I32" s="88" t="s">
        <v>136</v>
      </c>
      <c r="J32" s="180">
        <v>480000</v>
      </c>
      <c r="K32" s="79">
        <v>8</v>
      </c>
      <c r="L32" s="79">
        <v>0</v>
      </c>
      <c r="M32" s="79">
        <v>44</v>
      </c>
      <c r="N32" s="89">
        <v>1</v>
      </c>
      <c r="O32" s="90">
        <v>0</v>
      </c>
      <c r="P32" s="91">
        <f>N32+O32</f>
        <v>1</v>
      </c>
      <c r="Q32" s="80">
        <f>IFERROR(P32/M32,"-")</f>
        <v>0.022727272727273</v>
      </c>
      <c r="R32" s="79">
        <v>0</v>
      </c>
      <c r="S32" s="79">
        <v>1</v>
      </c>
      <c r="T32" s="80">
        <f>IFERROR(R32/(P32),"-")</f>
        <v>0</v>
      </c>
      <c r="U32" s="186">
        <f>IFERROR(J32/SUM(N32:O36),"-")</f>
        <v>17777.777777778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SUM(X32:X36)-SUM(J32:J36)</f>
        <v>-244000</v>
      </c>
      <c r="AB32" s="83">
        <f>SUM(X32:X36)/SUM(J32:J36)</f>
        <v>0.49166666666667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1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137</v>
      </c>
      <c r="C33" s="189"/>
      <c r="D33" s="189" t="s">
        <v>133</v>
      </c>
      <c r="E33" s="189" t="s">
        <v>77</v>
      </c>
      <c r="F33" s="189" t="s">
        <v>65</v>
      </c>
      <c r="G33" s="88"/>
      <c r="H33" s="88" t="s">
        <v>135</v>
      </c>
      <c r="I33" s="88"/>
      <c r="J33" s="180"/>
      <c r="K33" s="79">
        <v>6</v>
      </c>
      <c r="L33" s="79">
        <v>0</v>
      </c>
      <c r="M33" s="79">
        <v>65</v>
      </c>
      <c r="N33" s="89">
        <v>0</v>
      </c>
      <c r="O33" s="90">
        <v>0</v>
      </c>
      <c r="P33" s="91">
        <f>N33+O33</f>
        <v>0</v>
      </c>
      <c r="Q33" s="80">
        <f>IFERROR(P33/M33,"-")</f>
        <v>0</v>
      </c>
      <c r="R33" s="79">
        <v>0</v>
      </c>
      <c r="S33" s="79">
        <v>0</v>
      </c>
      <c r="T33" s="80" t="str">
        <f>IFERROR(R33/(P33),"-")</f>
        <v>-</v>
      </c>
      <c r="U33" s="186"/>
      <c r="V33" s="82">
        <v>0</v>
      </c>
      <c r="W33" s="80" t="str">
        <f>IF(P33=0,"-",V33/P33)</f>
        <v>-</v>
      </c>
      <c r="X33" s="185">
        <v>0</v>
      </c>
      <c r="Y33" s="186" t="str">
        <f>IFERROR(X33/P33,"-")</f>
        <v>-</v>
      </c>
      <c r="Z33" s="186" t="str">
        <f>IFERROR(X33/V33,"-")</f>
        <v>-</v>
      </c>
      <c r="AA33" s="18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138</v>
      </c>
      <c r="C34" s="189"/>
      <c r="D34" s="189" t="s">
        <v>133</v>
      </c>
      <c r="E34" s="189" t="s">
        <v>80</v>
      </c>
      <c r="F34" s="189" t="s">
        <v>65</v>
      </c>
      <c r="G34" s="88"/>
      <c r="H34" s="88" t="s">
        <v>135</v>
      </c>
      <c r="I34" s="88"/>
      <c r="J34" s="180"/>
      <c r="K34" s="79">
        <v>13</v>
      </c>
      <c r="L34" s="79">
        <v>0</v>
      </c>
      <c r="M34" s="79">
        <v>52</v>
      </c>
      <c r="N34" s="89">
        <v>5</v>
      </c>
      <c r="O34" s="90">
        <v>0</v>
      </c>
      <c r="P34" s="91">
        <f>N34+O34</f>
        <v>5</v>
      </c>
      <c r="Q34" s="80">
        <f>IFERROR(P34/M34,"-")</f>
        <v>0.096153846153846</v>
      </c>
      <c r="R34" s="79">
        <v>2</v>
      </c>
      <c r="S34" s="79">
        <v>2</v>
      </c>
      <c r="T34" s="80">
        <f>IFERROR(R34/(P34),"-")</f>
        <v>0.4</v>
      </c>
      <c r="U34" s="186"/>
      <c r="V34" s="82">
        <v>1</v>
      </c>
      <c r="W34" s="80">
        <f>IF(P34=0,"-",V34/P34)</f>
        <v>0.2</v>
      </c>
      <c r="X34" s="185">
        <v>3000</v>
      </c>
      <c r="Y34" s="186">
        <f>IFERROR(X34/P34,"-")</f>
        <v>600</v>
      </c>
      <c r="Z34" s="186">
        <f>IFERROR(X34/V34,"-")</f>
        <v>3000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2</v>
      </c>
      <c r="AN34" s="99">
        <f>IF(P34=0,"",IF(AM34=0,"",(AM34/P34)))</f>
        <v>0.4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1</v>
      </c>
      <c r="AW34" s="105">
        <f>IF(P34=0,"",IF(AV34=0,"",(AV34/P34)))</f>
        <v>0.2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0.4</v>
      </c>
      <c r="BP34" s="119">
        <v>1</v>
      </c>
      <c r="BQ34" s="120">
        <f>IFERROR(BP34/BN34,"-")</f>
        <v>0.5</v>
      </c>
      <c r="BR34" s="121">
        <v>3000</v>
      </c>
      <c r="BS34" s="122">
        <f>IFERROR(BR34/BN34,"-")</f>
        <v>1500</v>
      </c>
      <c r="BT34" s="123">
        <v>1</v>
      </c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139</v>
      </c>
      <c r="C35" s="189"/>
      <c r="D35" s="189" t="s">
        <v>133</v>
      </c>
      <c r="E35" s="189" t="s">
        <v>140</v>
      </c>
      <c r="F35" s="189" t="s">
        <v>65</v>
      </c>
      <c r="G35" s="88"/>
      <c r="H35" s="88" t="s">
        <v>135</v>
      </c>
      <c r="I35" s="88"/>
      <c r="J35" s="180"/>
      <c r="K35" s="79">
        <v>16</v>
      </c>
      <c r="L35" s="79">
        <v>0</v>
      </c>
      <c r="M35" s="79">
        <v>72</v>
      </c>
      <c r="N35" s="89">
        <v>5</v>
      </c>
      <c r="O35" s="90">
        <v>0</v>
      </c>
      <c r="P35" s="91">
        <f>N35+O35</f>
        <v>5</v>
      </c>
      <c r="Q35" s="80">
        <f>IFERROR(P35/M35,"-")</f>
        <v>0.069444444444444</v>
      </c>
      <c r="R35" s="79">
        <v>3</v>
      </c>
      <c r="S35" s="79">
        <v>2</v>
      </c>
      <c r="T35" s="80">
        <f>IFERROR(R35/(P35),"-")</f>
        <v>0.6</v>
      </c>
      <c r="U35" s="186"/>
      <c r="V35" s="82">
        <v>1</v>
      </c>
      <c r="W35" s="80">
        <f>IF(P35=0,"-",V35/P35)</f>
        <v>0.2</v>
      </c>
      <c r="X35" s="185">
        <v>3000</v>
      </c>
      <c r="Y35" s="186">
        <f>IFERROR(X35/P35,"-")</f>
        <v>600</v>
      </c>
      <c r="Z35" s="186">
        <f>IFERROR(X35/V35,"-")</f>
        <v>3000</v>
      </c>
      <c r="AA35" s="180"/>
      <c r="AB35" s="83"/>
      <c r="AC35" s="77"/>
      <c r="AD35" s="92">
        <v>1</v>
      </c>
      <c r="AE35" s="93">
        <f>IF(P35=0,"",IF(AD35=0,"",(AD35/P35)))</f>
        <v>0.2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0.2</v>
      </c>
      <c r="AX35" s="104">
        <v>1</v>
      </c>
      <c r="AY35" s="106">
        <f>IFERROR(AX35/AV35,"-")</f>
        <v>1</v>
      </c>
      <c r="AZ35" s="107">
        <v>3000</v>
      </c>
      <c r="BA35" s="108">
        <f>IFERROR(AZ35/AV35,"-")</f>
        <v>3000</v>
      </c>
      <c r="BB35" s="109">
        <v>1</v>
      </c>
      <c r="BC35" s="109"/>
      <c r="BD35" s="109"/>
      <c r="BE35" s="110">
        <v>1</v>
      </c>
      <c r="BF35" s="111">
        <f>IF(P35=0,"",IF(BE35=0,"",(BE35/P35)))</f>
        <v>0.2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0.2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141</v>
      </c>
      <c r="C36" s="189"/>
      <c r="D36" s="189" t="s">
        <v>104</v>
      </c>
      <c r="E36" s="189" t="s">
        <v>104</v>
      </c>
      <c r="F36" s="189" t="s">
        <v>70</v>
      </c>
      <c r="G36" s="88"/>
      <c r="H36" s="88"/>
      <c r="I36" s="88"/>
      <c r="J36" s="180"/>
      <c r="K36" s="79">
        <v>110</v>
      </c>
      <c r="L36" s="79">
        <v>75</v>
      </c>
      <c r="M36" s="79">
        <v>117</v>
      </c>
      <c r="N36" s="89">
        <v>16</v>
      </c>
      <c r="O36" s="90">
        <v>0</v>
      </c>
      <c r="P36" s="91">
        <f>N36+O36</f>
        <v>16</v>
      </c>
      <c r="Q36" s="80">
        <f>IFERROR(P36/M36,"-")</f>
        <v>0.13675213675214</v>
      </c>
      <c r="R36" s="79">
        <v>8</v>
      </c>
      <c r="S36" s="79">
        <v>3</v>
      </c>
      <c r="T36" s="80">
        <f>IFERROR(R36/(P36),"-")</f>
        <v>0.5</v>
      </c>
      <c r="U36" s="186"/>
      <c r="V36" s="82">
        <v>9</v>
      </c>
      <c r="W36" s="80">
        <f>IF(P36=0,"-",V36/P36)</f>
        <v>0.5625</v>
      </c>
      <c r="X36" s="185">
        <v>230000</v>
      </c>
      <c r="Y36" s="186">
        <f>IFERROR(X36/P36,"-")</f>
        <v>14375</v>
      </c>
      <c r="Z36" s="186">
        <f>IFERROR(X36/V36,"-")</f>
        <v>25555.555555556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0.0625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0.0625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7</v>
      </c>
      <c r="BO36" s="118">
        <f>IF(P36=0,"",IF(BN36=0,"",(BN36/P36)))</f>
        <v>0.4375</v>
      </c>
      <c r="BP36" s="119">
        <v>4</v>
      </c>
      <c r="BQ36" s="120">
        <f>IFERROR(BP36/BN36,"-")</f>
        <v>0.57142857142857</v>
      </c>
      <c r="BR36" s="121">
        <v>67000</v>
      </c>
      <c r="BS36" s="122">
        <f>IFERROR(BR36/BN36,"-")</f>
        <v>9571.4285714286</v>
      </c>
      <c r="BT36" s="123">
        <v>1</v>
      </c>
      <c r="BU36" s="123"/>
      <c r="BV36" s="123">
        <v>3</v>
      </c>
      <c r="BW36" s="124">
        <v>7</v>
      </c>
      <c r="BX36" s="125">
        <f>IF(P36=0,"",IF(BW36=0,"",(BW36/P36)))</f>
        <v>0.4375</v>
      </c>
      <c r="BY36" s="126">
        <v>5</v>
      </c>
      <c r="BZ36" s="127">
        <f>IFERROR(BY36/BW36,"-")</f>
        <v>0.71428571428571</v>
      </c>
      <c r="CA36" s="128">
        <v>163000</v>
      </c>
      <c r="CB36" s="129">
        <f>IFERROR(CA36/BW36,"-")</f>
        <v>23285.714285714</v>
      </c>
      <c r="CC36" s="130">
        <v>2</v>
      </c>
      <c r="CD36" s="130"/>
      <c r="CE36" s="130">
        <v>3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9</v>
      </c>
      <c r="CP36" s="139">
        <v>230000</v>
      </c>
      <c r="CQ36" s="139">
        <v>111000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2</v>
      </c>
      <c r="B37" s="189" t="s">
        <v>142</v>
      </c>
      <c r="C37" s="189"/>
      <c r="D37" s="189" t="s">
        <v>107</v>
      </c>
      <c r="E37" s="189" t="s">
        <v>108</v>
      </c>
      <c r="F37" s="189" t="s">
        <v>65</v>
      </c>
      <c r="G37" s="88" t="s">
        <v>143</v>
      </c>
      <c r="H37" s="88" t="s">
        <v>135</v>
      </c>
      <c r="I37" s="88" t="s">
        <v>144</v>
      </c>
      <c r="J37" s="180">
        <v>240000</v>
      </c>
      <c r="K37" s="79">
        <v>9</v>
      </c>
      <c r="L37" s="79">
        <v>0</v>
      </c>
      <c r="M37" s="79">
        <v>47</v>
      </c>
      <c r="N37" s="89">
        <v>1</v>
      </c>
      <c r="O37" s="90">
        <v>0</v>
      </c>
      <c r="P37" s="91">
        <f>N37+O37</f>
        <v>1</v>
      </c>
      <c r="Q37" s="80">
        <f>IFERROR(P37/M37,"-")</f>
        <v>0.021276595744681</v>
      </c>
      <c r="R37" s="79">
        <v>0</v>
      </c>
      <c r="S37" s="79">
        <v>0</v>
      </c>
      <c r="T37" s="80">
        <f>IFERROR(R37/(P37),"-")</f>
        <v>0</v>
      </c>
      <c r="U37" s="186">
        <f>IFERROR(J37/SUM(N37:O40),"-")</f>
        <v>13333.333333333</v>
      </c>
      <c r="V37" s="82">
        <v>1</v>
      </c>
      <c r="W37" s="80">
        <f>IF(P37=0,"-",V37/P37)</f>
        <v>1</v>
      </c>
      <c r="X37" s="185">
        <v>30000</v>
      </c>
      <c r="Y37" s="186">
        <f>IFERROR(X37/P37,"-")</f>
        <v>30000</v>
      </c>
      <c r="Z37" s="186">
        <f>IFERROR(X37/V37,"-")</f>
        <v>30000</v>
      </c>
      <c r="AA37" s="180">
        <f>SUM(X37:X40)-SUM(J37:J40)</f>
        <v>240000</v>
      </c>
      <c r="AB37" s="83">
        <f>SUM(X37:X40)/SUM(J37:J40)</f>
        <v>2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1</v>
      </c>
      <c r="BX37" s="125">
        <f>IF(P37=0,"",IF(BW37=0,"",(BW37/P37)))</f>
        <v>1</v>
      </c>
      <c r="BY37" s="126">
        <v>1</v>
      </c>
      <c r="BZ37" s="127">
        <f>IFERROR(BY37/BW37,"-")</f>
        <v>1</v>
      </c>
      <c r="CA37" s="128">
        <v>30000</v>
      </c>
      <c r="CB37" s="129">
        <f>IFERROR(CA37/BW37,"-")</f>
        <v>30000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30000</v>
      </c>
      <c r="CQ37" s="139">
        <v>30000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145</v>
      </c>
      <c r="C38" s="189"/>
      <c r="D38" s="189" t="s">
        <v>133</v>
      </c>
      <c r="E38" s="189" t="s">
        <v>80</v>
      </c>
      <c r="F38" s="189" t="s">
        <v>65</v>
      </c>
      <c r="G38" s="88"/>
      <c r="H38" s="88" t="s">
        <v>135</v>
      </c>
      <c r="I38" s="88" t="s">
        <v>146</v>
      </c>
      <c r="J38" s="180"/>
      <c r="K38" s="79">
        <v>10</v>
      </c>
      <c r="L38" s="79">
        <v>0</v>
      </c>
      <c r="M38" s="79">
        <v>31</v>
      </c>
      <c r="N38" s="89">
        <v>3</v>
      </c>
      <c r="O38" s="90">
        <v>0</v>
      </c>
      <c r="P38" s="91">
        <f>N38+O38</f>
        <v>3</v>
      </c>
      <c r="Q38" s="80">
        <f>IFERROR(P38/M38,"-")</f>
        <v>0.096774193548387</v>
      </c>
      <c r="R38" s="79">
        <v>1</v>
      </c>
      <c r="S38" s="79">
        <v>0</v>
      </c>
      <c r="T38" s="80">
        <f>IFERROR(R38/(P38),"-")</f>
        <v>0.33333333333333</v>
      </c>
      <c r="U38" s="186"/>
      <c r="V38" s="82">
        <v>1</v>
      </c>
      <c r="W38" s="80">
        <f>IF(P38=0,"-",V38/P38)</f>
        <v>0.33333333333333</v>
      </c>
      <c r="X38" s="185">
        <v>10000</v>
      </c>
      <c r="Y38" s="186">
        <f>IFERROR(X38/P38,"-")</f>
        <v>3333.3333333333</v>
      </c>
      <c r="Z38" s="186">
        <f>IFERROR(X38/V38,"-")</f>
        <v>10000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0.33333333333333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0.66666666666667</v>
      </c>
      <c r="BP38" s="119">
        <v>1</v>
      </c>
      <c r="BQ38" s="120">
        <f>IFERROR(BP38/BN38,"-")</f>
        <v>0.5</v>
      </c>
      <c r="BR38" s="121">
        <v>10000</v>
      </c>
      <c r="BS38" s="122">
        <f>IFERROR(BR38/BN38,"-")</f>
        <v>5000</v>
      </c>
      <c r="BT38" s="123">
        <v>1</v>
      </c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10000</v>
      </c>
      <c r="CQ38" s="139">
        <v>10000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147</v>
      </c>
      <c r="C39" s="189"/>
      <c r="D39" s="189" t="s">
        <v>133</v>
      </c>
      <c r="E39" s="189" t="s">
        <v>83</v>
      </c>
      <c r="F39" s="189" t="s">
        <v>65</v>
      </c>
      <c r="G39" s="88"/>
      <c r="H39" s="88" t="s">
        <v>135</v>
      </c>
      <c r="I39" s="88" t="s">
        <v>148</v>
      </c>
      <c r="J39" s="180"/>
      <c r="K39" s="79">
        <v>6</v>
      </c>
      <c r="L39" s="79">
        <v>0</v>
      </c>
      <c r="M39" s="79">
        <v>30</v>
      </c>
      <c r="N39" s="89">
        <v>2</v>
      </c>
      <c r="O39" s="90">
        <v>0</v>
      </c>
      <c r="P39" s="91">
        <f>N39+O39</f>
        <v>2</v>
      </c>
      <c r="Q39" s="80">
        <f>IFERROR(P39/M39,"-")</f>
        <v>0.066666666666667</v>
      </c>
      <c r="R39" s="79">
        <v>1</v>
      </c>
      <c r="S39" s="79">
        <v>1</v>
      </c>
      <c r="T39" s="80">
        <f>IFERROR(R39/(P39),"-")</f>
        <v>0.5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149</v>
      </c>
      <c r="C40" s="189"/>
      <c r="D40" s="189" t="s">
        <v>104</v>
      </c>
      <c r="E40" s="189" t="s">
        <v>104</v>
      </c>
      <c r="F40" s="189" t="s">
        <v>70</v>
      </c>
      <c r="G40" s="88"/>
      <c r="H40" s="88"/>
      <c r="I40" s="88"/>
      <c r="J40" s="180"/>
      <c r="K40" s="79">
        <v>254</v>
      </c>
      <c r="L40" s="79">
        <v>43</v>
      </c>
      <c r="M40" s="79">
        <v>21</v>
      </c>
      <c r="N40" s="89">
        <v>12</v>
      </c>
      <c r="O40" s="90">
        <v>0</v>
      </c>
      <c r="P40" s="91">
        <f>N40+O40</f>
        <v>12</v>
      </c>
      <c r="Q40" s="80">
        <f>IFERROR(P40/M40,"-")</f>
        <v>0.57142857142857</v>
      </c>
      <c r="R40" s="79">
        <v>6</v>
      </c>
      <c r="S40" s="79">
        <v>1</v>
      </c>
      <c r="T40" s="80">
        <f>IFERROR(R40/(P40),"-")</f>
        <v>0.5</v>
      </c>
      <c r="U40" s="186"/>
      <c r="V40" s="82">
        <v>6</v>
      </c>
      <c r="W40" s="80">
        <f>IF(P40=0,"-",V40/P40)</f>
        <v>0.5</v>
      </c>
      <c r="X40" s="185">
        <v>440000</v>
      </c>
      <c r="Y40" s="186">
        <f>IFERROR(X40/P40,"-")</f>
        <v>36666.666666667</v>
      </c>
      <c r="Z40" s="186">
        <f>IFERROR(X40/V40,"-")</f>
        <v>73333.333333333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6</v>
      </c>
      <c r="BO40" s="118">
        <f>IF(P40=0,"",IF(BN40=0,"",(BN40/P40)))</f>
        <v>0.5</v>
      </c>
      <c r="BP40" s="119">
        <v>3</v>
      </c>
      <c r="BQ40" s="120">
        <f>IFERROR(BP40/BN40,"-")</f>
        <v>0.5</v>
      </c>
      <c r="BR40" s="121">
        <v>81000</v>
      </c>
      <c r="BS40" s="122">
        <f>IFERROR(BR40/BN40,"-")</f>
        <v>13500</v>
      </c>
      <c r="BT40" s="123"/>
      <c r="BU40" s="123">
        <v>1</v>
      </c>
      <c r="BV40" s="123">
        <v>2</v>
      </c>
      <c r="BW40" s="124">
        <v>4</v>
      </c>
      <c r="BX40" s="125">
        <f>IF(P40=0,"",IF(BW40=0,"",(BW40/P40)))</f>
        <v>0.33333333333333</v>
      </c>
      <c r="BY40" s="126">
        <v>2</v>
      </c>
      <c r="BZ40" s="127">
        <f>IFERROR(BY40/BW40,"-")</f>
        <v>0.5</v>
      </c>
      <c r="CA40" s="128">
        <v>283000</v>
      </c>
      <c r="CB40" s="129">
        <f>IFERROR(CA40/BW40,"-")</f>
        <v>70750</v>
      </c>
      <c r="CC40" s="130"/>
      <c r="CD40" s="130"/>
      <c r="CE40" s="130">
        <v>2</v>
      </c>
      <c r="CF40" s="131">
        <v>2</v>
      </c>
      <c r="CG40" s="132">
        <f>IF(P40=0,"",IF(CF40=0,"",(CF40/P40)))</f>
        <v>0.16666666666667</v>
      </c>
      <c r="CH40" s="133">
        <v>1</v>
      </c>
      <c r="CI40" s="134">
        <f>IFERROR(CH40/CF40,"-")</f>
        <v>0.5</v>
      </c>
      <c r="CJ40" s="135">
        <v>76000</v>
      </c>
      <c r="CK40" s="136">
        <f>IFERROR(CJ40/CF40,"-")</f>
        <v>38000</v>
      </c>
      <c r="CL40" s="137"/>
      <c r="CM40" s="137"/>
      <c r="CN40" s="137">
        <v>1</v>
      </c>
      <c r="CO40" s="138">
        <v>6</v>
      </c>
      <c r="CP40" s="139">
        <v>440000</v>
      </c>
      <c r="CQ40" s="139">
        <v>237000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30"/>
      <c r="B41" s="85"/>
      <c r="C41" s="86"/>
      <c r="D41" s="86"/>
      <c r="E41" s="86"/>
      <c r="F41" s="87"/>
      <c r="G41" s="88"/>
      <c r="H41" s="88"/>
      <c r="I41" s="88"/>
      <c r="J41" s="181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187"/>
      <c r="V41" s="25"/>
      <c r="W41" s="25"/>
      <c r="X41" s="187"/>
      <c r="Y41" s="187"/>
      <c r="Z41" s="187"/>
      <c r="AA41" s="187"/>
      <c r="AB41" s="33"/>
      <c r="AC41" s="57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30"/>
      <c r="B42" s="37"/>
      <c r="C42" s="21"/>
      <c r="D42" s="21"/>
      <c r="E42" s="21"/>
      <c r="F42" s="22"/>
      <c r="G42" s="36"/>
      <c r="H42" s="36"/>
      <c r="I42" s="73"/>
      <c r="J42" s="182"/>
      <c r="K42" s="34"/>
      <c r="L42" s="34"/>
      <c r="M42" s="31"/>
      <c r="N42" s="23"/>
      <c r="O42" s="23"/>
      <c r="P42" s="23"/>
      <c r="Q42" s="32"/>
      <c r="R42" s="32"/>
      <c r="S42" s="23"/>
      <c r="T42" s="32"/>
      <c r="U42" s="187"/>
      <c r="V42" s="25"/>
      <c r="W42" s="25"/>
      <c r="X42" s="187"/>
      <c r="Y42" s="187"/>
      <c r="Z42" s="187"/>
      <c r="AA42" s="187"/>
      <c r="AB42" s="33"/>
      <c r="AC42" s="59"/>
      <c r="AD42" s="61"/>
      <c r="AE42" s="62"/>
      <c r="AF42" s="61"/>
      <c r="AG42" s="65"/>
      <c r="AH42" s="66"/>
      <c r="AI42" s="67"/>
      <c r="AJ42" s="68"/>
      <c r="AK42" s="68"/>
      <c r="AL42" s="68"/>
      <c r="AM42" s="61"/>
      <c r="AN42" s="62"/>
      <c r="AO42" s="61"/>
      <c r="AP42" s="65"/>
      <c r="AQ42" s="66"/>
      <c r="AR42" s="67"/>
      <c r="AS42" s="68"/>
      <c r="AT42" s="68"/>
      <c r="AU42" s="68"/>
      <c r="AV42" s="61"/>
      <c r="AW42" s="62"/>
      <c r="AX42" s="61"/>
      <c r="AY42" s="65"/>
      <c r="AZ42" s="66"/>
      <c r="BA42" s="67"/>
      <c r="BB42" s="68"/>
      <c r="BC42" s="68"/>
      <c r="BD42" s="68"/>
      <c r="BE42" s="61"/>
      <c r="BF42" s="62"/>
      <c r="BG42" s="61"/>
      <c r="BH42" s="65"/>
      <c r="BI42" s="66"/>
      <c r="BJ42" s="67"/>
      <c r="BK42" s="68"/>
      <c r="BL42" s="68"/>
      <c r="BM42" s="68"/>
      <c r="BN42" s="63"/>
      <c r="BO42" s="64"/>
      <c r="BP42" s="61"/>
      <c r="BQ42" s="65"/>
      <c r="BR42" s="66"/>
      <c r="BS42" s="67"/>
      <c r="BT42" s="68"/>
      <c r="BU42" s="68"/>
      <c r="BV42" s="68"/>
      <c r="BW42" s="63"/>
      <c r="BX42" s="64"/>
      <c r="BY42" s="61"/>
      <c r="BZ42" s="65"/>
      <c r="CA42" s="66"/>
      <c r="CB42" s="67"/>
      <c r="CC42" s="68"/>
      <c r="CD42" s="68"/>
      <c r="CE42" s="68"/>
      <c r="CF42" s="63"/>
      <c r="CG42" s="64"/>
      <c r="CH42" s="61"/>
      <c r="CI42" s="65"/>
      <c r="CJ42" s="66"/>
      <c r="CK42" s="67"/>
      <c r="CL42" s="68"/>
      <c r="CM42" s="68"/>
      <c r="CN42" s="68"/>
      <c r="CO42" s="69"/>
      <c r="CP42" s="66"/>
      <c r="CQ42" s="66"/>
      <c r="CR42" s="66"/>
      <c r="CS42" s="70"/>
    </row>
    <row r="43" spans="1:98">
      <c r="A43" s="19">
        <f>AB43</f>
        <v>2.0773092369478</v>
      </c>
      <c r="B43" s="39"/>
      <c r="C43" s="39"/>
      <c r="D43" s="39"/>
      <c r="E43" s="39"/>
      <c r="F43" s="39"/>
      <c r="G43" s="40" t="s">
        <v>150</v>
      </c>
      <c r="H43" s="40"/>
      <c r="I43" s="40"/>
      <c r="J43" s="183">
        <f>SUM(J6:J42)</f>
        <v>1992000</v>
      </c>
      <c r="K43" s="41">
        <f>SUM(K6:K42)</f>
        <v>894</v>
      </c>
      <c r="L43" s="41">
        <f>SUM(L6:L42)</f>
        <v>298</v>
      </c>
      <c r="M43" s="41">
        <f>SUM(M6:M42)</f>
        <v>1028</v>
      </c>
      <c r="N43" s="41">
        <f>SUM(N6:N42)</f>
        <v>131</v>
      </c>
      <c r="O43" s="41">
        <f>SUM(O6:O42)</f>
        <v>0</v>
      </c>
      <c r="P43" s="41">
        <f>SUM(P6:P42)</f>
        <v>131</v>
      </c>
      <c r="Q43" s="42">
        <f>IFERROR(P43/M43,"-")</f>
        <v>0.12743190661479</v>
      </c>
      <c r="R43" s="76">
        <f>SUM(R6:R42)</f>
        <v>64</v>
      </c>
      <c r="S43" s="76">
        <f>SUM(S6:S42)</f>
        <v>39</v>
      </c>
      <c r="T43" s="42">
        <f>IFERROR(R43/P43,"-")</f>
        <v>0.48854961832061</v>
      </c>
      <c r="U43" s="188">
        <f>IFERROR(J43/P43,"-")</f>
        <v>15206.106870229</v>
      </c>
      <c r="V43" s="44">
        <f>SUM(V6:V42)</f>
        <v>46</v>
      </c>
      <c r="W43" s="42">
        <f>IFERROR(V43/P43,"-")</f>
        <v>0.35114503816794</v>
      </c>
      <c r="X43" s="183">
        <f>SUM(X6:X42)</f>
        <v>4138000</v>
      </c>
      <c r="Y43" s="183">
        <f>IFERROR(X43/P43,"-")</f>
        <v>31587.786259542</v>
      </c>
      <c r="Z43" s="183">
        <f>IFERROR(X43/V43,"-")</f>
        <v>89956.52173913</v>
      </c>
      <c r="AA43" s="183">
        <f>X43-J43</f>
        <v>2146000</v>
      </c>
      <c r="AB43" s="45">
        <f>X43/J43</f>
        <v>2.0773092369478</v>
      </c>
      <c r="AC43" s="58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21"/>
    <mergeCell ref="J8:J21"/>
    <mergeCell ref="U8:U21"/>
    <mergeCell ref="AA8:AA21"/>
    <mergeCell ref="AB8:AB21"/>
    <mergeCell ref="A22:A27"/>
    <mergeCell ref="J22:J27"/>
    <mergeCell ref="U22:U27"/>
    <mergeCell ref="AA22:AA27"/>
    <mergeCell ref="AB22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6"/>
    <mergeCell ref="J32:J36"/>
    <mergeCell ref="U32:U36"/>
    <mergeCell ref="AA32:AA36"/>
    <mergeCell ref="AB32:AB36"/>
    <mergeCell ref="A37:A40"/>
    <mergeCell ref="J37:J40"/>
    <mergeCell ref="U37:U40"/>
    <mergeCell ref="AA37:AA40"/>
    <mergeCell ref="AB37:AB4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151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0.56666666666667</v>
      </c>
      <c r="B6" s="189" t="s">
        <v>152</v>
      </c>
      <c r="C6" s="189" t="s">
        <v>153</v>
      </c>
      <c r="D6" s="189" t="s">
        <v>154</v>
      </c>
      <c r="E6" s="189" t="s">
        <v>155</v>
      </c>
      <c r="F6" s="189" t="s">
        <v>65</v>
      </c>
      <c r="G6" s="88" t="s">
        <v>156</v>
      </c>
      <c r="H6" s="88" t="s">
        <v>157</v>
      </c>
      <c r="I6" s="88" t="s">
        <v>158</v>
      </c>
      <c r="J6" s="180">
        <v>300000</v>
      </c>
      <c r="K6" s="79">
        <v>23</v>
      </c>
      <c r="L6" s="79">
        <v>0</v>
      </c>
      <c r="M6" s="79">
        <v>61</v>
      </c>
      <c r="N6" s="89">
        <v>8</v>
      </c>
      <c r="O6" s="90">
        <v>0</v>
      </c>
      <c r="P6" s="91">
        <f>N6+O6</f>
        <v>8</v>
      </c>
      <c r="Q6" s="80">
        <f>IFERROR(P6/M6,"-")</f>
        <v>0.13114754098361</v>
      </c>
      <c r="R6" s="79">
        <v>2</v>
      </c>
      <c r="S6" s="79">
        <v>1</v>
      </c>
      <c r="T6" s="80">
        <f>IFERROR(R6/(P6),"-")</f>
        <v>0.25</v>
      </c>
      <c r="U6" s="186">
        <f>IFERROR(J6/SUM(N6:O7),"-")</f>
        <v>17647.058823529</v>
      </c>
      <c r="V6" s="82">
        <v>2</v>
      </c>
      <c r="W6" s="80">
        <f>IF(P6=0,"-",V6/P6)</f>
        <v>0.25</v>
      </c>
      <c r="X6" s="185">
        <v>80000</v>
      </c>
      <c r="Y6" s="186">
        <f>IFERROR(X6/P6,"-")</f>
        <v>10000</v>
      </c>
      <c r="Z6" s="186">
        <f>IFERROR(X6/V6,"-")</f>
        <v>40000</v>
      </c>
      <c r="AA6" s="180">
        <f>SUM(X6:X7)-SUM(J6:J7)</f>
        <v>-130000</v>
      </c>
      <c r="AB6" s="83">
        <f>SUM(X6:X7)/SUM(J6:J7)</f>
        <v>0.56666666666667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5</v>
      </c>
      <c r="AN6" s="99">
        <f>IF(P6=0,"",IF(AM6=0,"",(AM6/P6)))</f>
        <v>0.625</v>
      </c>
      <c r="AO6" s="98">
        <v>1</v>
      </c>
      <c r="AP6" s="100">
        <f>IFERROR(AO6/AM6,"-")</f>
        <v>0.2</v>
      </c>
      <c r="AQ6" s="101">
        <v>3000</v>
      </c>
      <c r="AR6" s="102">
        <f>IFERROR(AQ6/AM6,"-")</f>
        <v>600</v>
      </c>
      <c r="AS6" s="103">
        <v>1</v>
      </c>
      <c r="AT6" s="103"/>
      <c r="AU6" s="103"/>
      <c r="AV6" s="104">
        <v>1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0.125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0.125</v>
      </c>
      <c r="BY6" s="126">
        <v>1</v>
      </c>
      <c r="BZ6" s="127">
        <f>IFERROR(BY6/BW6,"-")</f>
        <v>1</v>
      </c>
      <c r="CA6" s="128">
        <v>77000</v>
      </c>
      <c r="CB6" s="129">
        <f>IFERROR(CA6/BW6,"-")</f>
        <v>77000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80000</v>
      </c>
      <c r="CQ6" s="139">
        <v>77000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159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42</v>
      </c>
      <c r="L7" s="79">
        <v>28</v>
      </c>
      <c r="M7" s="79">
        <v>12</v>
      </c>
      <c r="N7" s="89">
        <v>9</v>
      </c>
      <c r="O7" s="90">
        <v>0</v>
      </c>
      <c r="P7" s="91">
        <f>N7+O7</f>
        <v>9</v>
      </c>
      <c r="Q7" s="80">
        <f>IFERROR(P7/M7,"-")</f>
        <v>0.75</v>
      </c>
      <c r="R7" s="79">
        <v>4</v>
      </c>
      <c r="S7" s="79">
        <v>2</v>
      </c>
      <c r="T7" s="80">
        <f>IFERROR(R7/(P7),"-")</f>
        <v>0.44444444444444</v>
      </c>
      <c r="U7" s="186"/>
      <c r="V7" s="82">
        <v>4</v>
      </c>
      <c r="W7" s="80">
        <f>IF(P7=0,"-",V7/P7)</f>
        <v>0.44444444444444</v>
      </c>
      <c r="X7" s="185">
        <v>90000</v>
      </c>
      <c r="Y7" s="186">
        <f>IFERROR(X7/P7,"-")</f>
        <v>10000</v>
      </c>
      <c r="Z7" s="186">
        <f>IFERROR(X7/V7,"-")</f>
        <v>22500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0.22222222222222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0.22222222222222</v>
      </c>
      <c r="AX7" s="104">
        <v>2</v>
      </c>
      <c r="AY7" s="106">
        <f>IFERROR(AX7/AV7,"-")</f>
        <v>1</v>
      </c>
      <c r="AZ7" s="107">
        <v>11000</v>
      </c>
      <c r="BA7" s="108">
        <f>IFERROR(AZ7/AV7,"-")</f>
        <v>5500</v>
      </c>
      <c r="BB7" s="109">
        <v>1</v>
      </c>
      <c r="BC7" s="109">
        <v>1</v>
      </c>
      <c r="BD7" s="109"/>
      <c r="BE7" s="110">
        <v>1</v>
      </c>
      <c r="BF7" s="111">
        <f>IF(P7=0,"",IF(BE7=0,"",(BE7/P7)))</f>
        <v>0.11111111111111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0.33333333333333</v>
      </c>
      <c r="BP7" s="119">
        <v>2</v>
      </c>
      <c r="BQ7" s="120">
        <f>IFERROR(BP7/BN7,"-")</f>
        <v>0.66666666666667</v>
      </c>
      <c r="BR7" s="121">
        <v>79000</v>
      </c>
      <c r="BS7" s="122">
        <f>IFERROR(BR7/BN7,"-")</f>
        <v>26333.333333333</v>
      </c>
      <c r="BT7" s="123"/>
      <c r="BU7" s="123"/>
      <c r="BV7" s="123">
        <v>2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0.11111111111111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90000</v>
      </c>
      <c r="CQ7" s="139">
        <v>48000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0.069444444444444</v>
      </c>
      <c r="B8" s="189" t="s">
        <v>160</v>
      </c>
      <c r="C8" s="189" t="s">
        <v>161</v>
      </c>
      <c r="D8" s="189" t="s">
        <v>154</v>
      </c>
      <c r="E8" s="189" t="s">
        <v>64</v>
      </c>
      <c r="F8" s="189" t="s">
        <v>65</v>
      </c>
      <c r="G8" s="88" t="s">
        <v>162</v>
      </c>
      <c r="H8" s="88" t="s">
        <v>163</v>
      </c>
      <c r="I8" s="88" t="s">
        <v>164</v>
      </c>
      <c r="J8" s="180">
        <v>144000</v>
      </c>
      <c r="K8" s="79">
        <v>9</v>
      </c>
      <c r="L8" s="79">
        <v>0</v>
      </c>
      <c r="M8" s="79">
        <v>27</v>
      </c>
      <c r="N8" s="89">
        <v>4</v>
      </c>
      <c r="O8" s="90">
        <v>0</v>
      </c>
      <c r="P8" s="91">
        <f>N8+O8</f>
        <v>4</v>
      </c>
      <c r="Q8" s="80">
        <f>IFERROR(P8/M8,"-")</f>
        <v>0.14814814814815</v>
      </c>
      <c r="R8" s="79">
        <v>0</v>
      </c>
      <c r="S8" s="79">
        <v>2</v>
      </c>
      <c r="T8" s="80">
        <f>IFERROR(R8/(P8),"-")</f>
        <v>0</v>
      </c>
      <c r="U8" s="186">
        <f>IFERROR(J8/SUM(N8:O9),"-")</f>
        <v>36000</v>
      </c>
      <c r="V8" s="82">
        <v>1</v>
      </c>
      <c r="W8" s="80">
        <f>IF(P8=0,"-",V8/P8)</f>
        <v>0.25</v>
      </c>
      <c r="X8" s="185">
        <v>10000</v>
      </c>
      <c r="Y8" s="186">
        <f>IFERROR(X8/P8,"-")</f>
        <v>2500</v>
      </c>
      <c r="Z8" s="186">
        <f>IFERROR(X8/V8,"-")</f>
        <v>10000</v>
      </c>
      <c r="AA8" s="180">
        <f>SUM(X8:X9)-SUM(J8:J9)</f>
        <v>-134000</v>
      </c>
      <c r="AB8" s="83">
        <f>SUM(X8:X9)/SUM(J8:J9)</f>
        <v>0.069444444444444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3</v>
      </c>
      <c r="AN8" s="99">
        <f>IF(P8=0,"",IF(AM8=0,"",(AM8/P8)))</f>
        <v>0.75</v>
      </c>
      <c r="AO8" s="98">
        <v>1</v>
      </c>
      <c r="AP8" s="100">
        <f>IFERROR(AO8/AM8,"-")</f>
        <v>0.33333333333333</v>
      </c>
      <c r="AQ8" s="101">
        <v>10000</v>
      </c>
      <c r="AR8" s="102">
        <f>IFERROR(AQ8/AM8,"-")</f>
        <v>3333.3333333333</v>
      </c>
      <c r="AS8" s="103">
        <v>1</v>
      </c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10000</v>
      </c>
      <c r="CQ8" s="139">
        <v>10000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165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38</v>
      </c>
      <c r="L9" s="79">
        <v>11</v>
      </c>
      <c r="M9" s="79">
        <v>7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186"/>
      <c r="V9" s="82">
        <v>0</v>
      </c>
      <c r="W9" s="80" t="str">
        <f>IF(P9=0,"-",V9/P9)</f>
        <v>-</v>
      </c>
      <c r="X9" s="185">
        <v>0</v>
      </c>
      <c r="Y9" s="186" t="str">
        <f>IFERROR(X9/P9,"-")</f>
        <v>-</v>
      </c>
      <c r="Z9" s="186" t="str">
        <f>IFERROR(X9/V9,"-")</f>
        <v>-</v>
      </c>
      <c r="AA9" s="18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4.0375</v>
      </c>
      <c r="B10" s="189" t="s">
        <v>166</v>
      </c>
      <c r="C10" s="189" t="s">
        <v>167</v>
      </c>
      <c r="D10" s="189" t="s">
        <v>154</v>
      </c>
      <c r="E10" s="189" t="s">
        <v>64</v>
      </c>
      <c r="F10" s="189" t="s">
        <v>65</v>
      </c>
      <c r="G10" s="88" t="s">
        <v>168</v>
      </c>
      <c r="H10" s="88" t="s">
        <v>163</v>
      </c>
      <c r="I10" s="88" t="s">
        <v>169</v>
      </c>
      <c r="J10" s="180">
        <v>240000</v>
      </c>
      <c r="K10" s="79">
        <v>59</v>
      </c>
      <c r="L10" s="79">
        <v>0</v>
      </c>
      <c r="M10" s="79">
        <v>174</v>
      </c>
      <c r="N10" s="89">
        <v>19</v>
      </c>
      <c r="O10" s="90">
        <v>0</v>
      </c>
      <c r="P10" s="91">
        <f>N10+O10</f>
        <v>19</v>
      </c>
      <c r="Q10" s="80">
        <f>IFERROR(P10/M10,"-")</f>
        <v>0.10919540229885</v>
      </c>
      <c r="R10" s="79">
        <v>6</v>
      </c>
      <c r="S10" s="79">
        <v>6</v>
      </c>
      <c r="T10" s="80">
        <f>IFERROR(R10/(P10),"-")</f>
        <v>0.31578947368421</v>
      </c>
      <c r="U10" s="186">
        <f>IFERROR(J10/SUM(N10:O11),"-")</f>
        <v>6486.4864864865</v>
      </c>
      <c r="V10" s="82">
        <v>6</v>
      </c>
      <c r="W10" s="80">
        <f>IF(P10=0,"-",V10/P10)</f>
        <v>0.31578947368421</v>
      </c>
      <c r="X10" s="185">
        <v>557000</v>
      </c>
      <c r="Y10" s="186">
        <f>IFERROR(X10/P10,"-")</f>
        <v>29315.789473684</v>
      </c>
      <c r="Z10" s="186">
        <f>IFERROR(X10/V10,"-")</f>
        <v>92833.333333333</v>
      </c>
      <c r="AA10" s="180">
        <f>SUM(X10:X11)-SUM(J10:J11)</f>
        <v>729000</v>
      </c>
      <c r="AB10" s="83">
        <f>SUM(X10:X11)/SUM(J10:J11)</f>
        <v>4.0375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0.052631578947368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11</v>
      </c>
      <c r="BF10" s="111">
        <f>IF(P10=0,"",IF(BE10=0,"",(BE10/P10)))</f>
        <v>0.57894736842105</v>
      </c>
      <c r="BG10" s="110">
        <v>1</v>
      </c>
      <c r="BH10" s="112">
        <f>IFERROR(BG10/BE10,"-")</f>
        <v>0.090909090909091</v>
      </c>
      <c r="BI10" s="113">
        <v>3000</v>
      </c>
      <c r="BJ10" s="114">
        <f>IFERROR(BI10/BE10,"-")</f>
        <v>272.72727272727</v>
      </c>
      <c r="BK10" s="115">
        <v>1</v>
      </c>
      <c r="BL10" s="115"/>
      <c r="BM10" s="115"/>
      <c r="BN10" s="117">
        <v>4</v>
      </c>
      <c r="BO10" s="118">
        <f>IF(P10=0,"",IF(BN10=0,"",(BN10/P10)))</f>
        <v>0.21052631578947</v>
      </c>
      <c r="BP10" s="119">
        <v>3</v>
      </c>
      <c r="BQ10" s="120">
        <f>IFERROR(BP10/BN10,"-")</f>
        <v>0.75</v>
      </c>
      <c r="BR10" s="121">
        <v>26000</v>
      </c>
      <c r="BS10" s="122">
        <f>IFERROR(BR10/BN10,"-")</f>
        <v>6500</v>
      </c>
      <c r="BT10" s="123">
        <v>2</v>
      </c>
      <c r="BU10" s="123"/>
      <c r="BV10" s="123">
        <v>1</v>
      </c>
      <c r="BW10" s="124">
        <v>3</v>
      </c>
      <c r="BX10" s="125">
        <f>IF(P10=0,"",IF(BW10=0,"",(BW10/P10)))</f>
        <v>0.15789473684211</v>
      </c>
      <c r="BY10" s="126">
        <v>2</v>
      </c>
      <c r="BZ10" s="127">
        <f>IFERROR(BY10/BW10,"-")</f>
        <v>0.66666666666667</v>
      </c>
      <c r="CA10" s="128">
        <v>528000</v>
      </c>
      <c r="CB10" s="129">
        <f>IFERROR(CA10/BW10,"-")</f>
        <v>176000</v>
      </c>
      <c r="CC10" s="130"/>
      <c r="CD10" s="130"/>
      <c r="CE10" s="130">
        <v>2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6</v>
      </c>
      <c r="CP10" s="139">
        <v>557000</v>
      </c>
      <c r="CQ10" s="139">
        <v>515000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170</v>
      </c>
      <c r="C11" s="189"/>
      <c r="D11" s="189"/>
      <c r="E11" s="189"/>
      <c r="F11" s="189" t="s">
        <v>70</v>
      </c>
      <c r="G11" s="88"/>
      <c r="H11" s="88"/>
      <c r="I11" s="88"/>
      <c r="J11" s="180"/>
      <c r="K11" s="79">
        <v>141</v>
      </c>
      <c r="L11" s="79">
        <v>66</v>
      </c>
      <c r="M11" s="79">
        <v>54</v>
      </c>
      <c r="N11" s="89">
        <v>18</v>
      </c>
      <c r="O11" s="90">
        <v>0</v>
      </c>
      <c r="P11" s="91">
        <f>N11+O11</f>
        <v>18</v>
      </c>
      <c r="Q11" s="80">
        <f>IFERROR(P11/M11,"-")</f>
        <v>0.33333333333333</v>
      </c>
      <c r="R11" s="79">
        <v>13</v>
      </c>
      <c r="S11" s="79">
        <v>3</v>
      </c>
      <c r="T11" s="80">
        <f>IFERROR(R11/(P11),"-")</f>
        <v>0.72222222222222</v>
      </c>
      <c r="U11" s="186"/>
      <c r="V11" s="82">
        <v>9</v>
      </c>
      <c r="W11" s="80">
        <f>IF(P11=0,"-",V11/P11)</f>
        <v>0.5</v>
      </c>
      <c r="X11" s="185">
        <v>412000</v>
      </c>
      <c r="Y11" s="186">
        <f>IFERROR(X11/P11,"-")</f>
        <v>22888.888888889</v>
      </c>
      <c r="Z11" s="186">
        <f>IFERROR(X11/V11,"-")</f>
        <v>45777.777777778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2</v>
      </c>
      <c r="AW11" s="105">
        <f>IF(P11=0,"",IF(AV11=0,"",(AV11/P11)))</f>
        <v>0.11111111111111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0.22222222222222</v>
      </c>
      <c r="BG11" s="110">
        <v>1</v>
      </c>
      <c r="BH11" s="112">
        <f>IFERROR(BG11/BE11,"-")</f>
        <v>0.25</v>
      </c>
      <c r="BI11" s="113">
        <v>5000</v>
      </c>
      <c r="BJ11" s="114">
        <f>IFERROR(BI11/BE11,"-")</f>
        <v>1250</v>
      </c>
      <c r="BK11" s="115">
        <v>1</v>
      </c>
      <c r="BL11" s="115"/>
      <c r="BM11" s="115"/>
      <c r="BN11" s="117">
        <v>5</v>
      </c>
      <c r="BO11" s="118">
        <f>IF(P11=0,"",IF(BN11=0,"",(BN11/P11)))</f>
        <v>0.27777777777778</v>
      </c>
      <c r="BP11" s="119">
        <v>3</v>
      </c>
      <c r="BQ11" s="120">
        <f>IFERROR(BP11/BN11,"-")</f>
        <v>0.6</v>
      </c>
      <c r="BR11" s="121">
        <v>143000</v>
      </c>
      <c r="BS11" s="122">
        <f>IFERROR(BR11/BN11,"-")</f>
        <v>28600</v>
      </c>
      <c r="BT11" s="123"/>
      <c r="BU11" s="123">
        <v>1</v>
      </c>
      <c r="BV11" s="123">
        <v>2</v>
      </c>
      <c r="BW11" s="124">
        <v>5</v>
      </c>
      <c r="BX11" s="125">
        <f>IF(P11=0,"",IF(BW11=0,"",(BW11/P11)))</f>
        <v>0.27777777777778</v>
      </c>
      <c r="BY11" s="126">
        <v>4</v>
      </c>
      <c r="BZ11" s="127">
        <f>IFERROR(BY11/BW11,"-")</f>
        <v>0.8</v>
      </c>
      <c r="CA11" s="128">
        <v>211000</v>
      </c>
      <c r="CB11" s="129">
        <f>IFERROR(CA11/BW11,"-")</f>
        <v>42200</v>
      </c>
      <c r="CC11" s="130"/>
      <c r="CD11" s="130">
        <v>1</v>
      </c>
      <c r="CE11" s="130">
        <v>3</v>
      </c>
      <c r="CF11" s="131">
        <v>2</v>
      </c>
      <c r="CG11" s="132">
        <f>IF(P11=0,"",IF(CF11=0,"",(CF11/P11)))</f>
        <v>0.11111111111111</v>
      </c>
      <c r="CH11" s="133">
        <v>1</v>
      </c>
      <c r="CI11" s="134">
        <f>IFERROR(CH11/CF11,"-")</f>
        <v>0.5</v>
      </c>
      <c r="CJ11" s="135">
        <v>53000</v>
      </c>
      <c r="CK11" s="136">
        <f>IFERROR(CJ11/CF11,"-")</f>
        <v>26500</v>
      </c>
      <c r="CL11" s="137"/>
      <c r="CM11" s="137"/>
      <c r="CN11" s="137">
        <v>1</v>
      </c>
      <c r="CO11" s="138">
        <v>9</v>
      </c>
      <c r="CP11" s="139">
        <v>412000</v>
      </c>
      <c r="CQ11" s="139">
        <v>132000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0.47777777777778</v>
      </c>
      <c r="B12" s="189" t="s">
        <v>171</v>
      </c>
      <c r="C12" s="189" t="s">
        <v>172</v>
      </c>
      <c r="D12" s="189" t="s">
        <v>173</v>
      </c>
      <c r="E12" s="189"/>
      <c r="F12" s="189" t="s">
        <v>65</v>
      </c>
      <c r="G12" s="88" t="s">
        <v>174</v>
      </c>
      <c r="H12" s="88" t="s">
        <v>175</v>
      </c>
      <c r="I12" s="88" t="s">
        <v>176</v>
      </c>
      <c r="J12" s="180">
        <v>90000</v>
      </c>
      <c r="K12" s="79">
        <v>6</v>
      </c>
      <c r="L12" s="79">
        <v>0</v>
      </c>
      <c r="M12" s="79">
        <v>45</v>
      </c>
      <c r="N12" s="89">
        <v>3</v>
      </c>
      <c r="O12" s="90">
        <v>0</v>
      </c>
      <c r="P12" s="91">
        <f>N12+O12</f>
        <v>3</v>
      </c>
      <c r="Q12" s="80">
        <f>IFERROR(P12/M12,"-")</f>
        <v>0.066666666666667</v>
      </c>
      <c r="R12" s="79">
        <v>3</v>
      </c>
      <c r="S12" s="79">
        <v>0</v>
      </c>
      <c r="T12" s="80">
        <f>IFERROR(R12/(P12),"-")</f>
        <v>1</v>
      </c>
      <c r="U12" s="186">
        <f>IFERROR(J12/SUM(N12:O13),"-")</f>
        <v>12857.142857143</v>
      </c>
      <c r="V12" s="82">
        <v>2</v>
      </c>
      <c r="W12" s="80">
        <f>IF(P12=0,"-",V12/P12)</f>
        <v>0.66666666666667</v>
      </c>
      <c r="X12" s="185">
        <v>43000</v>
      </c>
      <c r="Y12" s="186">
        <f>IFERROR(X12/P12,"-")</f>
        <v>14333.333333333</v>
      </c>
      <c r="Z12" s="186">
        <f>IFERROR(X12/V12,"-")</f>
        <v>21500</v>
      </c>
      <c r="AA12" s="180">
        <f>SUM(X12:X13)-SUM(J12:J13)</f>
        <v>-47000</v>
      </c>
      <c r="AB12" s="83">
        <f>SUM(X12:X13)/SUM(J12:J13)</f>
        <v>0.47777777777778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0.33333333333333</v>
      </c>
      <c r="BG12" s="110">
        <v>1</v>
      </c>
      <c r="BH12" s="112">
        <f>IFERROR(BG12/BE12,"-")</f>
        <v>1</v>
      </c>
      <c r="BI12" s="113">
        <v>40000</v>
      </c>
      <c r="BJ12" s="114">
        <f>IFERROR(BI12/BE12,"-")</f>
        <v>40000</v>
      </c>
      <c r="BK12" s="115"/>
      <c r="BL12" s="115"/>
      <c r="BM12" s="115">
        <v>1</v>
      </c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2</v>
      </c>
      <c r="BX12" s="125">
        <f>IF(P12=0,"",IF(BW12=0,"",(BW12/P12)))</f>
        <v>0.66666666666667</v>
      </c>
      <c r="BY12" s="126">
        <v>1</v>
      </c>
      <c r="BZ12" s="127">
        <f>IFERROR(BY12/BW12,"-")</f>
        <v>0.5</v>
      </c>
      <c r="CA12" s="128">
        <v>3000</v>
      </c>
      <c r="CB12" s="129">
        <f>IFERROR(CA12/BW12,"-")</f>
        <v>1500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43000</v>
      </c>
      <c r="CQ12" s="139">
        <v>40000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177</v>
      </c>
      <c r="C13" s="189"/>
      <c r="D13" s="189"/>
      <c r="E13" s="189"/>
      <c r="F13" s="189" t="s">
        <v>70</v>
      </c>
      <c r="G13" s="88"/>
      <c r="H13" s="88"/>
      <c r="I13" s="88"/>
      <c r="J13" s="180"/>
      <c r="K13" s="79">
        <v>51</v>
      </c>
      <c r="L13" s="79">
        <v>36</v>
      </c>
      <c r="M13" s="79">
        <v>11</v>
      </c>
      <c r="N13" s="89">
        <v>4</v>
      </c>
      <c r="O13" s="90">
        <v>0</v>
      </c>
      <c r="P13" s="91">
        <f>N13+O13</f>
        <v>4</v>
      </c>
      <c r="Q13" s="80">
        <f>IFERROR(P13/M13,"-")</f>
        <v>0.36363636363636</v>
      </c>
      <c r="R13" s="79">
        <v>1</v>
      </c>
      <c r="S13" s="79">
        <v>1</v>
      </c>
      <c r="T13" s="80">
        <f>IFERROR(R13/(P13),"-")</f>
        <v>0.25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0.055555555555556</v>
      </c>
      <c r="B14" s="189" t="s">
        <v>178</v>
      </c>
      <c r="C14" s="189" t="s">
        <v>179</v>
      </c>
      <c r="D14" s="189" t="s">
        <v>180</v>
      </c>
      <c r="E14" s="189"/>
      <c r="F14" s="189" t="s">
        <v>65</v>
      </c>
      <c r="G14" s="88" t="s">
        <v>181</v>
      </c>
      <c r="H14" s="88" t="s">
        <v>182</v>
      </c>
      <c r="I14" s="88" t="s">
        <v>183</v>
      </c>
      <c r="J14" s="180">
        <v>54000</v>
      </c>
      <c r="K14" s="79">
        <v>0</v>
      </c>
      <c r="L14" s="79">
        <v>0</v>
      </c>
      <c r="M14" s="79">
        <v>2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186">
        <f>IFERROR(J14/SUM(N14:O15),"-")</f>
        <v>18000</v>
      </c>
      <c r="V14" s="82">
        <v>0</v>
      </c>
      <c r="W14" s="80" t="str">
        <f>IF(P14=0,"-",V14/P14)</f>
        <v>-</v>
      </c>
      <c r="X14" s="185">
        <v>0</v>
      </c>
      <c r="Y14" s="186" t="str">
        <f>IFERROR(X14/P14,"-")</f>
        <v>-</v>
      </c>
      <c r="Z14" s="186" t="str">
        <f>IFERROR(X14/V14,"-")</f>
        <v>-</v>
      </c>
      <c r="AA14" s="180">
        <f>SUM(X14:X15)-SUM(J14:J15)</f>
        <v>-51000</v>
      </c>
      <c r="AB14" s="83">
        <f>SUM(X14:X15)/SUM(J14:J15)</f>
        <v>0.055555555555556</v>
      </c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184</v>
      </c>
      <c r="C15" s="189"/>
      <c r="D15" s="189"/>
      <c r="E15" s="189"/>
      <c r="F15" s="189" t="s">
        <v>70</v>
      </c>
      <c r="G15" s="88"/>
      <c r="H15" s="88"/>
      <c r="I15" s="88"/>
      <c r="J15" s="180"/>
      <c r="K15" s="79">
        <v>13</v>
      </c>
      <c r="L15" s="79">
        <v>10</v>
      </c>
      <c r="M15" s="79">
        <v>9</v>
      </c>
      <c r="N15" s="89">
        <v>3</v>
      </c>
      <c r="O15" s="90">
        <v>0</v>
      </c>
      <c r="P15" s="91">
        <f>N15+O15</f>
        <v>3</v>
      </c>
      <c r="Q15" s="80">
        <f>IFERROR(P15/M15,"-")</f>
        <v>0.33333333333333</v>
      </c>
      <c r="R15" s="79">
        <v>0</v>
      </c>
      <c r="S15" s="79">
        <v>1</v>
      </c>
      <c r="T15" s="80">
        <f>IFERROR(R15/(P15),"-")</f>
        <v>0</v>
      </c>
      <c r="U15" s="186"/>
      <c r="V15" s="82">
        <v>1</v>
      </c>
      <c r="W15" s="80">
        <f>IF(P15=0,"-",V15/P15)</f>
        <v>0.33333333333333</v>
      </c>
      <c r="X15" s="185">
        <v>3000</v>
      </c>
      <c r="Y15" s="186">
        <f>IFERROR(X15/P15,"-")</f>
        <v>1000</v>
      </c>
      <c r="Z15" s="186">
        <f>IFERROR(X15/V15,"-")</f>
        <v>3000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3</v>
      </c>
      <c r="BO15" s="118">
        <f>IF(P15=0,"",IF(BN15=0,"",(BN15/P15)))</f>
        <v>1</v>
      </c>
      <c r="BP15" s="119">
        <v>1</v>
      </c>
      <c r="BQ15" s="120">
        <f>IFERROR(BP15/BN15,"-")</f>
        <v>0.33333333333333</v>
      </c>
      <c r="BR15" s="121">
        <v>3000</v>
      </c>
      <c r="BS15" s="122">
        <f>IFERROR(BR15/BN15,"-")</f>
        <v>1000</v>
      </c>
      <c r="BT15" s="123">
        <v>1</v>
      </c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0.53703703703704</v>
      </c>
      <c r="B16" s="189" t="s">
        <v>185</v>
      </c>
      <c r="C16" s="189" t="s">
        <v>179</v>
      </c>
      <c r="D16" s="189" t="s">
        <v>180</v>
      </c>
      <c r="E16" s="189"/>
      <c r="F16" s="189" t="s">
        <v>65</v>
      </c>
      <c r="G16" s="88" t="s">
        <v>186</v>
      </c>
      <c r="H16" s="88" t="s">
        <v>182</v>
      </c>
      <c r="I16" s="88" t="s">
        <v>158</v>
      </c>
      <c r="J16" s="180">
        <v>54000</v>
      </c>
      <c r="K16" s="79">
        <v>19</v>
      </c>
      <c r="L16" s="79">
        <v>0</v>
      </c>
      <c r="M16" s="79">
        <v>56</v>
      </c>
      <c r="N16" s="89">
        <v>6</v>
      </c>
      <c r="O16" s="90">
        <v>0</v>
      </c>
      <c r="P16" s="91">
        <f>N16+O16</f>
        <v>6</v>
      </c>
      <c r="Q16" s="80">
        <f>IFERROR(P16/M16,"-")</f>
        <v>0.10714285714286</v>
      </c>
      <c r="R16" s="79">
        <v>3</v>
      </c>
      <c r="S16" s="79">
        <v>1</v>
      </c>
      <c r="T16" s="80">
        <f>IFERROR(R16/(P16),"-")</f>
        <v>0.5</v>
      </c>
      <c r="U16" s="186">
        <f>IFERROR(J16/SUM(N16:O17),"-")</f>
        <v>2700</v>
      </c>
      <c r="V16" s="82">
        <v>3</v>
      </c>
      <c r="W16" s="80">
        <f>IF(P16=0,"-",V16/P16)</f>
        <v>0.5</v>
      </c>
      <c r="X16" s="185">
        <v>16000</v>
      </c>
      <c r="Y16" s="186">
        <f>IFERROR(X16/P16,"-")</f>
        <v>2666.6666666667</v>
      </c>
      <c r="Z16" s="186">
        <f>IFERROR(X16/V16,"-")</f>
        <v>5333.3333333333</v>
      </c>
      <c r="AA16" s="180">
        <f>SUM(X16:X17)-SUM(J16:J17)</f>
        <v>-25000</v>
      </c>
      <c r="AB16" s="83">
        <f>SUM(X16:X17)/SUM(J16:J17)</f>
        <v>0.53703703703704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0.16666666666667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0.5</v>
      </c>
      <c r="BG16" s="110">
        <v>1</v>
      </c>
      <c r="BH16" s="112">
        <f>IFERROR(BG16/BE16,"-")</f>
        <v>0.33333333333333</v>
      </c>
      <c r="BI16" s="113">
        <v>3000</v>
      </c>
      <c r="BJ16" s="114">
        <f>IFERROR(BI16/BE16,"-")</f>
        <v>1000</v>
      </c>
      <c r="BK16" s="115">
        <v>1</v>
      </c>
      <c r="BL16" s="115"/>
      <c r="BM16" s="115"/>
      <c r="BN16" s="117">
        <v>2</v>
      </c>
      <c r="BO16" s="118">
        <f>IF(P16=0,"",IF(BN16=0,"",(BN16/P16)))</f>
        <v>0.33333333333333</v>
      </c>
      <c r="BP16" s="119">
        <v>2</v>
      </c>
      <c r="BQ16" s="120">
        <f>IFERROR(BP16/BN16,"-")</f>
        <v>1</v>
      </c>
      <c r="BR16" s="121">
        <v>13000</v>
      </c>
      <c r="BS16" s="122">
        <f>IFERROR(BR16/BN16,"-")</f>
        <v>6500</v>
      </c>
      <c r="BT16" s="123">
        <v>1</v>
      </c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16000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187</v>
      </c>
      <c r="C17" s="189"/>
      <c r="D17" s="189"/>
      <c r="E17" s="189"/>
      <c r="F17" s="189" t="s">
        <v>70</v>
      </c>
      <c r="G17" s="88"/>
      <c r="H17" s="88"/>
      <c r="I17" s="88"/>
      <c r="J17" s="180"/>
      <c r="K17" s="79">
        <v>63</v>
      </c>
      <c r="L17" s="79">
        <v>44</v>
      </c>
      <c r="M17" s="79">
        <v>3</v>
      </c>
      <c r="N17" s="89">
        <v>14</v>
      </c>
      <c r="O17" s="90">
        <v>0</v>
      </c>
      <c r="P17" s="91">
        <f>N17+O17</f>
        <v>14</v>
      </c>
      <c r="Q17" s="80">
        <f>IFERROR(P17/M17,"-")</f>
        <v>4.6666666666667</v>
      </c>
      <c r="R17" s="79">
        <v>4</v>
      </c>
      <c r="S17" s="79">
        <v>1</v>
      </c>
      <c r="T17" s="80">
        <f>IFERROR(R17/(P17),"-")</f>
        <v>0.28571428571429</v>
      </c>
      <c r="U17" s="186"/>
      <c r="V17" s="82">
        <v>2</v>
      </c>
      <c r="W17" s="80">
        <f>IF(P17=0,"-",V17/P17)</f>
        <v>0.14285714285714</v>
      </c>
      <c r="X17" s="185">
        <v>13000</v>
      </c>
      <c r="Y17" s="186">
        <f>IFERROR(X17/P17,"-")</f>
        <v>928.57142857143</v>
      </c>
      <c r="Z17" s="186">
        <f>IFERROR(X17/V17,"-")</f>
        <v>6500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0.14285714285714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3</v>
      </c>
      <c r="AW17" s="105">
        <f>IF(P17=0,"",IF(AV17=0,"",(AV17/P17)))</f>
        <v>0.21428571428571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4</v>
      </c>
      <c r="BF17" s="111">
        <f>IF(P17=0,"",IF(BE17=0,"",(BE17/P17)))</f>
        <v>0.28571428571429</v>
      </c>
      <c r="BG17" s="110">
        <v>1</v>
      </c>
      <c r="BH17" s="112">
        <f>IFERROR(BG17/BE17,"-")</f>
        <v>0.25</v>
      </c>
      <c r="BI17" s="113">
        <v>5000</v>
      </c>
      <c r="BJ17" s="114">
        <f>IFERROR(BI17/BE17,"-")</f>
        <v>1250</v>
      </c>
      <c r="BK17" s="115">
        <v>1</v>
      </c>
      <c r="BL17" s="115"/>
      <c r="BM17" s="115"/>
      <c r="BN17" s="117">
        <v>4</v>
      </c>
      <c r="BO17" s="118">
        <f>IF(P17=0,"",IF(BN17=0,"",(BN17/P17)))</f>
        <v>0.28571428571429</v>
      </c>
      <c r="BP17" s="119">
        <v>1</v>
      </c>
      <c r="BQ17" s="120">
        <f>IFERROR(BP17/BN17,"-")</f>
        <v>0.25</v>
      </c>
      <c r="BR17" s="121">
        <v>8000</v>
      </c>
      <c r="BS17" s="122">
        <f>IFERROR(BR17/BN17,"-")</f>
        <v>2000</v>
      </c>
      <c r="BT17" s="123"/>
      <c r="BU17" s="123">
        <v>1</v>
      </c>
      <c r="BV17" s="123"/>
      <c r="BW17" s="124">
        <v>1</v>
      </c>
      <c r="BX17" s="125">
        <f>IF(P17=0,"",IF(BW17=0,"",(BW17/P17)))</f>
        <v>0.071428571428571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13000</v>
      </c>
      <c r="CQ17" s="139">
        <v>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</v>
      </c>
      <c r="B18" s="189" t="s">
        <v>188</v>
      </c>
      <c r="C18" s="189" t="s">
        <v>172</v>
      </c>
      <c r="D18" s="189" t="s">
        <v>180</v>
      </c>
      <c r="E18" s="189"/>
      <c r="F18" s="189" t="s">
        <v>65</v>
      </c>
      <c r="G18" s="88" t="s">
        <v>189</v>
      </c>
      <c r="H18" s="88" t="s">
        <v>190</v>
      </c>
      <c r="I18" s="88" t="s">
        <v>191</v>
      </c>
      <c r="J18" s="180">
        <v>66000</v>
      </c>
      <c r="K18" s="79">
        <v>10</v>
      </c>
      <c r="L18" s="79">
        <v>0</v>
      </c>
      <c r="M18" s="79">
        <v>30</v>
      </c>
      <c r="N18" s="89">
        <v>4</v>
      </c>
      <c r="O18" s="90">
        <v>0</v>
      </c>
      <c r="P18" s="91">
        <f>N18+O18</f>
        <v>4</v>
      </c>
      <c r="Q18" s="80">
        <f>IFERROR(P18/M18,"-")</f>
        <v>0.13333333333333</v>
      </c>
      <c r="R18" s="79">
        <v>1</v>
      </c>
      <c r="S18" s="79">
        <v>3</v>
      </c>
      <c r="T18" s="80">
        <f>IFERROR(R18/(P18),"-")</f>
        <v>0.25</v>
      </c>
      <c r="U18" s="186">
        <f>IFERROR(J18/SUM(N18:O19),"-")</f>
        <v>6000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-66000</v>
      </c>
      <c r="AB18" s="83">
        <f>SUM(X18:X19)/SUM(J18:J19)</f>
        <v>0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192</v>
      </c>
      <c r="C19" s="189"/>
      <c r="D19" s="189"/>
      <c r="E19" s="189"/>
      <c r="F19" s="189" t="s">
        <v>70</v>
      </c>
      <c r="G19" s="88"/>
      <c r="H19" s="88"/>
      <c r="I19" s="88"/>
      <c r="J19" s="180"/>
      <c r="K19" s="79">
        <v>42</v>
      </c>
      <c r="L19" s="79">
        <v>31</v>
      </c>
      <c r="M19" s="79">
        <v>6</v>
      </c>
      <c r="N19" s="89">
        <v>7</v>
      </c>
      <c r="O19" s="90">
        <v>0</v>
      </c>
      <c r="P19" s="91">
        <f>N19+O19</f>
        <v>7</v>
      </c>
      <c r="Q19" s="80">
        <f>IFERROR(P19/M19,"-")</f>
        <v>1.1666666666667</v>
      </c>
      <c r="R19" s="79">
        <v>3</v>
      </c>
      <c r="S19" s="79">
        <v>2</v>
      </c>
      <c r="T19" s="80">
        <f>IFERROR(R19/(P19),"-")</f>
        <v>0.42857142857143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>
        <v>1</v>
      </c>
      <c r="AE19" s="93">
        <f>IF(P19=0,"",IF(AD19=0,"",(AD19/P19)))</f>
        <v>0.14285714285714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</v>
      </c>
      <c r="AN19" s="99">
        <f>IF(P19=0,"",IF(AM19=0,"",(AM19/P19)))</f>
        <v>0.14285714285714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0.14285714285714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3</v>
      </c>
      <c r="BF19" s="111">
        <f>IF(P19=0,"",IF(BE19=0,"",(BE19/P19)))</f>
        <v>0.42857142857143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0.14285714285714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</v>
      </c>
      <c r="B20" s="189" t="s">
        <v>193</v>
      </c>
      <c r="C20" s="189" t="s">
        <v>194</v>
      </c>
      <c r="D20" s="189" t="s">
        <v>180</v>
      </c>
      <c r="E20" s="189"/>
      <c r="F20" s="189" t="s">
        <v>65</v>
      </c>
      <c r="G20" s="88" t="s">
        <v>195</v>
      </c>
      <c r="H20" s="88" t="s">
        <v>182</v>
      </c>
      <c r="I20" s="88" t="s">
        <v>130</v>
      </c>
      <c r="J20" s="180">
        <v>42000</v>
      </c>
      <c r="K20" s="79">
        <v>2</v>
      </c>
      <c r="L20" s="79">
        <v>0</v>
      </c>
      <c r="M20" s="79">
        <v>8</v>
      </c>
      <c r="N20" s="89">
        <v>2</v>
      </c>
      <c r="O20" s="90">
        <v>0</v>
      </c>
      <c r="P20" s="91">
        <f>N20+O20</f>
        <v>2</v>
      </c>
      <c r="Q20" s="80">
        <f>IFERROR(P20/M20,"-")</f>
        <v>0.25</v>
      </c>
      <c r="R20" s="79">
        <v>0</v>
      </c>
      <c r="S20" s="79">
        <v>2</v>
      </c>
      <c r="T20" s="80">
        <f>IFERROR(R20/(P20),"-")</f>
        <v>0</v>
      </c>
      <c r="U20" s="186">
        <f>IFERROR(J20/SUM(N20:O21),"-")</f>
        <v>14000</v>
      </c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>
        <f>SUM(X20:X21)-SUM(J20:J21)</f>
        <v>-42000</v>
      </c>
      <c r="AB20" s="83">
        <f>SUM(X20:X21)/SUM(J20:J21)</f>
        <v>0</v>
      </c>
      <c r="AC20" s="77"/>
      <c r="AD20" s="92">
        <v>1</v>
      </c>
      <c r="AE20" s="93">
        <f>IF(P20=0,"",IF(AD20=0,"",(AD20/P20)))</f>
        <v>0.5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1</v>
      </c>
      <c r="AN20" s="99">
        <f>IF(P20=0,"",IF(AM20=0,"",(AM20/P20)))</f>
        <v>0.5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196</v>
      </c>
      <c r="C21" s="189"/>
      <c r="D21" s="189"/>
      <c r="E21" s="189"/>
      <c r="F21" s="189" t="s">
        <v>70</v>
      </c>
      <c r="G21" s="88"/>
      <c r="H21" s="88"/>
      <c r="I21" s="88"/>
      <c r="J21" s="180"/>
      <c r="K21" s="79">
        <v>23</v>
      </c>
      <c r="L21" s="79">
        <v>9</v>
      </c>
      <c r="M21" s="79">
        <v>10</v>
      </c>
      <c r="N21" s="89">
        <v>1</v>
      </c>
      <c r="O21" s="90">
        <v>0</v>
      </c>
      <c r="P21" s="91">
        <f>N21+O21</f>
        <v>1</v>
      </c>
      <c r="Q21" s="80">
        <f>IFERROR(P21/M21,"-")</f>
        <v>0.1</v>
      </c>
      <c r="R21" s="79">
        <v>1</v>
      </c>
      <c r="S21" s="79">
        <v>0</v>
      </c>
      <c r="T21" s="80">
        <f>IFERROR(R21/(P21),"-")</f>
        <v>1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189" t="s">
        <v>197</v>
      </c>
      <c r="C22" s="189" t="s">
        <v>198</v>
      </c>
      <c r="D22" s="189" t="s">
        <v>180</v>
      </c>
      <c r="E22" s="189"/>
      <c r="F22" s="189" t="s">
        <v>65</v>
      </c>
      <c r="G22" s="88" t="s">
        <v>199</v>
      </c>
      <c r="H22" s="88" t="s">
        <v>190</v>
      </c>
      <c r="I22" s="190" t="s">
        <v>200</v>
      </c>
      <c r="J22" s="180">
        <v>60000</v>
      </c>
      <c r="K22" s="79">
        <v>2</v>
      </c>
      <c r="L22" s="79">
        <v>0</v>
      </c>
      <c r="M22" s="79">
        <v>30</v>
      </c>
      <c r="N22" s="89">
        <v>1</v>
      </c>
      <c r="O22" s="90">
        <v>0</v>
      </c>
      <c r="P22" s="91">
        <f>N22+O22</f>
        <v>1</v>
      </c>
      <c r="Q22" s="80">
        <f>IFERROR(P22/M22,"-")</f>
        <v>0.033333333333333</v>
      </c>
      <c r="R22" s="79">
        <v>1</v>
      </c>
      <c r="S22" s="79">
        <v>0</v>
      </c>
      <c r="T22" s="80">
        <f>IFERROR(R22/(P22),"-")</f>
        <v>1</v>
      </c>
      <c r="U22" s="186">
        <f>IFERROR(J22/SUM(N22:O23),"-")</f>
        <v>15000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-60000</v>
      </c>
      <c r="AB22" s="83">
        <f>SUM(X22:X23)/SUM(J22:J23)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1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201</v>
      </c>
      <c r="C23" s="189"/>
      <c r="D23" s="189"/>
      <c r="E23" s="189"/>
      <c r="F23" s="189" t="s">
        <v>70</v>
      </c>
      <c r="G23" s="88"/>
      <c r="H23" s="88"/>
      <c r="I23" s="88"/>
      <c r="J23" s="180"/>
      <c r="K23" s="79">
        <v>13</v>
      </c>
      <c r="L23" s="79">
        <v>11</v>
      </c>
      <c r="M23" s="79">
        <v>2</v>
      </c>
      <c r="N23" s="89">
        <v>3</v>
      </c>
      <c r="O23" s="90">
        <v>0</v>
      </c>
      <c r="P23" s="91">
        <f>N23+O23</f>
        <v>3</v>
      </c>
      <c r="Q23" s="80">
        <f>IFERROR(P23/M23,"-")</f>
        <v>1.5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0.33333333333333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0.055555555555556</v>
      </c>
      <c r="B24" s="189" t="s">
        <v>202</v>
      </c>
      <c r="C24" s="189" t="s">
        <v>179</v>
      </c>
      <c r="D24" s="189" t="s">
        <v>180</v>
      </c>
      <c r="E24" s="189"/>
      <c r="F24" s="189" t="s">
        <v>65</v>
      </c>
      <c r="G24" s="88" t="s">
        <v>203</v>
      </c>
      <c r="H24" s="88" t="s">
        <v>182</v>
      </c>
      <c r="I24" s="88" t="s">
        <v>204</v>
      </c>
      <c r="J24" s="180">
        <v>54000</v>
      </c>
      <c r="K24" s="79">
        <v>0</v>
      </c>
      <c r="L24" s="79">
        <v>0</v>
      </c>
      <c r="M24" s="79">
        <v>3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186">
        <f>IFERROR(J24/SUM(N24:O25),"-")</f>
        <v>18000</v>
      </c>
      <c r="V24" s="82">
        <v>0</v>
      </c>
      <c r="W24" s="80" t="str">
        <f>IF(P24=0,"-",V24/P24)</f>
        <v>-</v>
      </c>
      <c r="X24" s="185">
        <v>0</v>
      </c>
      <c r="Y24" s="186" t="str">
        <f>IFERROR(X24/P24,"-")</f>
        <v>-</v>
      </c>
      <c r="Z24" s="186" t="str">
        <f>IFERROR(X24/V24,"-")</f>
        <v>-</v>
      </c>
      <c r="AA24" s="180">
        <f>SUM(X24:X25)-SUM(J24:J25)</f>
        <v>-51000</v>
      </c>
      <c r="AB24" s="83">
        <f>SUM(X24:X25)/SUM(J24:J25)</f>
        <v>0.055555555555556</v>
      </c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205</v>
      </c>
      <c r="C25" s="189"/>
      <c r="D25" s="189"/>
      <c r="E25" s="189"/>
      <c r="F25" s="189" t="s">
        <v>70</v>
      </c>
      <c r="G25" s="88"/>
      <c r="H25" s="88"/>
      <c r="I25" s="88"/>
      <c r="J25" s="180"/>
      <c r="K25" s="79">
        <v>26</v>
      </c>
      <c r="L25" s="79">
        <v>11</v>
      </c>
      <c r="M25" s="79">
        <v>12</v>
      </c>
      <c r="N25" s="89">
        <v>3</v>
      </c>
      <c r="O25" s="90">
        <v>0</v>
      </c>
      <c r="P25" s="91">
        <f>N25+O25</f>
        <v>3</v>
      </c>
      <c r="Q25" s="80">
        <f>IFERROR(P25/M25,"-")</f>
        <v>0.25</v>
      </c>
      <c r="R25" s="79">
        <v>2</v>
      </c>
      <c r="S25" s="79">
        <v>0</v>
      </c>
      <c r="T25" s="80">
        <f>IFERROR(R25/(P25),"-")</f>
        <v>0.66666666666667</v>
      </c>
      <c r="U25" s="186"/>
      <c r="V25" s="82">
        <v>1</v>
      </c>
      <c r="W25" s="80">
        <f>IF(P25=0,"-",V25/P25)</f>
        <v>0.33333333333333</v>
      </c>
      <c r="X25" s="185">
        <v>3000</v>
      </c>
      <c r="Y25" s="186">
        <f>IFERROR(X25/P25,"-")</f>
        <v>1000</v>
      </c>
      <c r="Z25" s="186">
        <f>IFERROR(X25/V25,"-")</f>
        <v>3000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0.33333333333333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0.33333333333333</v>
      </c>
      <c r="BY25" s="126">
        <v>1</v>
      </c>
      <c r="BZ25" s="127">
        <f>IFERROR(BY25/BW25,"-")</f>
        <v>1</v>
      </c>
      <c r="CA25" s="128">
        <v>3000</v>
      </c>
      <c r="CB25" s="129">
        <f>IFERROR(CA25/BW25,"-")</f>
        <v>3000</v>
      </c>
      <c r="CC25" s="130">
        <v>1</v>
      </c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30"/>
      <c r="B26" s="85"/>
      <c r="C26" s="86"/>
      <c r="D26" s="86"/>
      <c r="E26" s="86"/>
      <c r="F26" s="87"/>
      <c r="G26" s="88"/>
      <c r="H26" s="88"/>
      <c r="I26" s="88"/>
      <c r="J26" s="181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187"/>
      <c r="V26" s="25"/>
      <c r="W26" s="25"/>
      <c r="X26" s="187"/>
      <c r="Y26" s="187"/>
      <c r="Z26" s="187"/>
      <c r="AA26" s="187"/>
      <c r="AB26" s="33"/>
      <c r="AC26" s="57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30"/>
      <c r="B27" s="37"/>
      <c r="C27" s="21"/>
      <c r="D27" s="21"/>
      <c r="E27" s="21"/>
      <c r="F27" s="22"/>
      <c r="G27" s="36"/>
      <c r="H27" s="36"/>
      <c r="I27" s="73"/>
      <c r="J27" s="182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187"/>
      <c r="V27" s="25"/>
      <c r="W27" s="25"/>
      <c r="X27" s="187"/>
      <c r="Y27" s="187"/>
      <c r="Z27" s="187"/>
      <c r="AA27" s="187"/>
      <c r="AB27" s="33"/>
      <c r="AC27" s="59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19">
        <f>AB28</f>
        <v>1.1114130434783</v>
      </c>
      <c r="B28" s="39"/>
      <c r="C28" s="39"/>
      <c r="D28" s="39"/>
      <c r="E28" s="39"/>
      <c r="F28" s="39"/>
      <c r="G28" s="40" t="s">
        <v>206</v>
      </c>
      <c r="H28" s="40"/>
      <c r="I28" s="40"/>
      <c r="J28" s="183">
        <f>SUM(J6:J27)</f>
        <v>1104000</v>
      </c>
      <c r="K28" s="41">
        <f>SUM(K6:K27)</f>
        <v>582</v>
      </c>
      <c r="L28" s="41">
        <f>SUM(L6:L27)</f>
        <v>257</v>
      </c>
      <c r="M28" s="41">
        <f>SUM(M6:M27)</f>
        <v>562</v>
      </c>
      <c r="N28" s="41">
        <f>SUM(N6:N27)</f>
        <v>109</v>
      </c>
      <c r="O28" s="41">
        <f>SUM(O6:O27)</f>
        <v>0</v>
      </c>
      <c r="P28" s="41">
        <f>SUM(P6:P27)</f>
        <v>109</v>
      </c>
      <c r="Q28" s="42">
        <f>IFERROR(P28/M28,"-")</f>
        <v>0.19395017793594</v>
      </c>
      <c r="R28" s="76">
        <f>SUM(R6:R27)</f>
        <v>44</v>
      </c>
      <c r="S28" s="76">
        <f>SUM(S6:S27)</f>
        <v>26</v>
      </c>
      <c r="T28" s="42">
        <f>IFERROR(R28/P28,"-")</f>
        <v>0.40366972477064</v>
      </c>
      <c r="U28" s="188">
        <f>IFERROR(J28/P28,"-")</f>
        <v>10128.440366972</v>
      </c>
      <c r="V28" s="44">
        <f>SUM(V6:V27)</f>
        <v>31</v>
      </c>
      <c r="W28" s="42">
        <f>IFERROR(V28/P28,"-")</f>
        <v>0.28440366972477</v>
      </c>
      <c r="X28" s="183">
        <f>SUM(X6:X27)</f>
        <v>1227000</v>
      </c>
      <c r="Y28" s="183">
        <f>IFERROR(X28/P28,"-")</f>
        <v>11256.880733945</v>
      </c>
      <c r="Z28" s="183">
        <f>IFERROR(X28/V28,"-")</f>
        <v>39580.64516129</v>
      </c>
      <c r="AA28" s="183">
        <f>X28-J28</f>
        <v>123000</v>
      </c>
      <c r="AB28" s="45">
        <f>X28/J28</f>
        <v>1.1114130434783</v>
      </c>
      <c r="AC28" s="58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207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 t="str">
        <f>AB6</f>
        <v>0</v>
      </c>
      <c r="B6" s="189" t="s">
        <v>208</v>
      </c>
      <c r="C6" s="189" t="s">
        <v>209</v>
      </c>
      <c r="D6" s="189" t="s">
        <v>210</v>
      </c>
      <c r="E6" s="189" t="s">
        <v>211</v>
      </c>
      <c r="F6" s="189" t="s">
        <v>65</v>
      </c>
      <c r="G6" s="88" t="s">
        <v>212</v>
      </c>
      <c r="H6" s="88" t="s">
        <v>213</v>
      </c>
      <c r="I6" s="88" t="s">
        <v>214</v>
      </c>
      <c r="J6" s="180">
        <v>0</v>
      </c>
      <c r="K6" s="79">
        <v>1</v>
      </c>
      <c r="L6" s="79">
        <v>0</v>
      </c>
      <c r="M6" s="79">
        <v>11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>
        <f>IFERROR(J6/SUM(N6:O7),"-")</f>
        <v>0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SUM(X6:X7)-SUM(J6:J7)</f>
        <v>231000</v>
      </c>
      <c r="AB6" s="83" t="str">
        <f>SUM(X6:X7)/SUM(J6:J7)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215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85</v>
      </c>
      <c r="L7" s="79">
        <v>64</v>
      </c>
      <c r="M7" s="79">
        <v>27</v>
      </c>
      <c r="N7" s="89">
        <v>21</v>
      </c>
      <c r="O7" s="90">
        <v>1</v>
      </c>
      <c r="P7" s="91">
        <f>N7+O7</f>
        <v>22</v>
      </c>
      <c r="Q7" s="80">
        <f>IFERROR(P7/M7,"-")</f>
        <v>0.81481481481481</v>
      </c>
      <c r="R7" s="79">
        <v>5</v>
      </c>
      <c r="S7" s="79">
        <v>2</v>
      </c>
      <c r="T7" s="80">
        <f>IFERROR(R7/(P7),"-")</f>
        <v>0.22727272727273</v>
      </c>
      <c r="U7" s="186"/>
      <c r="V7" s="82">
        <v>3</v>
      </c>
      <c r="W7" s="80">
        <f>IF(P7=0,"-",V7/P7)</f>
        <v>0.13636363636364</v>
      </c>
      <c r="X7" s="185">
        <v>231000</v>
      </c>
      <c r="Y7" s="186">
        <f>IFERROR(X7/P7,"-")</f>
        <v>10500</v>
      </c>
      <c r="Z7" s="186">
        <f>IFERROR(X7/V7,"-")</f>
        <v>77000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6</v>
      </c>
      <c r="AN7" s="99">
        <f>IF(P7=0,"",IF(AM7=0,"",(AM7/P7)))</f>
        <v>0.27272727272727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6</v>
      </c>
      <c r="BF7" s="111">
        <f>IF(P7=0,"",IF(BE7=0,"",(BE7/P7)))</f>
        <v>0.27272727272727</v>
      </c>
      <c r="BG7" s="110">
        <v>1</v>
      </c>
      <c r="BH7" s="112">
        <f>IFERROR(BG7/BE7,"-")</f>
        <v>0.16666666666667</v>
      </c>
      <c r="BI7" s="113">
        <v>20000</v>
      </c>
      <c r="BJ7" s="114">
        <f>IFERROR(BI7/BE7,"-")</f>
        <v>3333.3333333333</v>
      </c>
      <c r="BK7" s="115"/>
      <c r="BL7" s="115"/>
      <c r="BM7" s="115">
        <v>1</v>
      </c>
      <c r="BN7" s="117">
        <v>6</v>
      </c>
      <c r="BO7" s="118">
        <f>IF(P7=0,"",IF(BN7=0,"",(BN7/P7)))</f>
        <v>0.27272727272727</v>
      </c>
      <c r="BP7" s="119">
        <v>1</v>
      </c>
      <c r="BQ7" s="120">
        <f>IFERROR(BP7/BN7,"-")</f>
        <v>0.16666666666667</v>
      </c>
      <c r="BR7" s="121">
        <v>23000</v>
      </c>
      <c r="BS7" s="122">
        <f>IFERROR(BR7/BN7,"-")</f>
        <v>3833.3333333333</v>
      </c>
      <c r="BT7" s="123"/>
      <c r="BU7" s="123"/>
      <c r="BV7" s="123">
        <v>1</v>
      </c>
      <c r="BW7" s="124">
        <v>1</v>
      </c>
      <c r="BX7" s="125">
        <f>IF(P7=0,"",IF(BW7=0,"",(BW7/P7)))</f>
        <v>0.045454545454545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0.045454545454545</v>
      </c>
      <c r="CH7" s="133">
        <v>1</v>
      </c>
      <c r="CI7" s="134">
        <f>IFERROR(CH7/CF7,"-")</f>
        <v>1</v>
      </c>
      <c r="CJ7" s="135">
        <v>188000</v>
      </c>
      <c r="CK7" s="136">
        <f>IFERROR(CJ7/CF7,"-")</f>
        <v>188000</v>
      </c>
      <c r="CL7" s="137"/>
      <c r="CM7" s="137"/>
      <c r="CN7" s="137">
        <v>1</v>
      </c>
      <c r="CO7" s="138">
        <v>3</v>
      </c>
      <c r="CP7" s="139">
        <v>231000</v>
      </c>
      <c r="CQ7" s="139">
        <v>188000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 t="str">
        <f>AB8</f>
        <v>0</v>
      </c>
      <c r="B8" s="189" t="s">
        <v>216</v>
      </c>
      <c r="C8" s="189" t="s">
        <v>217</v>
      </c>
      <c r="D8" s="189" t="s">
        <v>210</v>
      </c>
      <c r="E8" s="189" t="s">
        <v>218</v>
      </c>
      <c r="F8" s="189" t="s">
        <v>65</v>
      </c>
      <c r="G8" s="88" t="s">
        <v>219</v>
      </c>
      <c r="H8" s="88" t="s">
        <v>220</v>
      </c>
      <c r="I8" s="88" t="s">
        <v>169</v>
      </c>
      <c r="J8" s="180">
        <v>0</v>
      </c>
      <c r="K8" s="79">
        <v>0</v>
      </c>
      <c r="L8" s="79">
        <v>0</v>
      </c>
      <c r="M8" s="79">
        <v>8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>
        <f>IFERROR(J8/SUM(N8:O9),"-")</f>
        <v>0</v>
      </c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>
        <f>SUM(X8:X9)-SUM(J8:J9)</f>
        <v>618000</v>
      </c>
      <c r="AB8" s="83" t="str">
        <f>SUM(X8:X9)/SUM(J8:J9)</f>
        <v>0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221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85</v>
      </c>
      <c r="L9" s="79">
        <v>62</v>
      </c>
      <c r="M9" s="79">
        <v>28</v>
      </c>
      <c r="N9" s="89">
        <v>16</v>
      </c>
      <c r="O9" s="90">
        <v>1</v>
      </c>
      <c r="P9" s="91">
        <f>N9+O9</f>
        <v>17</v>
      </c>
      <c r="Q9" s="80">
        <f>IFERROR(P9/M9,"-")</f>
        <v>0.60714285714286</v>
      </c>
      <c r="R9" s="79">
        <v>8</v>
      </c>
      <c r="S9" s="79">
        <v>3</v>
      </c>
      <c r="T9" s="80">
        <f>IFERROR(R9/(P9),"-")</f>
        <v>0.47058823529412</v>
      </c>
      <c r="U9" s="186"/>
      <c r="V9" s="82">
        <v>4</v>
      </c>
      <c r="W9" s="80">
        <f>IF(P9=0,"-",V9/P9)</f>
        <v>0.23529411764706</v>
      </c>
      <c r="X9" s="185">
        <v>618000</v>
      </c>
      <c r="Y9" s="186">
        <f>IFERROR(X9/P9,"-")</f>
        <v>36352.941176471</v>
      </c>
      <c r="Z9" s="186">
        <f>IFERROR(X9/V9,"-")</f>
        <v>154500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0.11764705882353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0.11764705882353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5</v>
      </c>
      <c r="BF9" s="111">
        <f>IF(P9=0,"",IF(BE9=0,"",(BE9/P9)))</f>
        <v>0.29411764705882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0.17647058823529</v>
      </c>
      <c r="BP9" s="119">
        <v>1</v>
      </c>
      <c r="BQ9" s="120">
        <f>IFERROR(BP9/BN9,"-")</f>
        <v>0.33333333333333</v>
      </c>
      <c r="BR9" s="121">
        <v>5000</v>
      </c>
      <c r="BS9" s="122">
        <f>IFERROR(BR9/BN9,"-")</f>
        <v>1666.6666666667</v>
      </c>
      <c r="BT9" s="123"/>
      <c r="BU9" s="123">
        <v>1</v>
      </c>
      <c r="BV9" s="123"/>
      <c r="BW9" s="124">
        <v>3</v>
      </c>
      <c r="BX9" s="125">
        <f>IF(P9=0,"",IF(BW9=0,"",(BW9/P9)))</f>
        <v>0.17647058823529</v>
      </c>
      <c r="BY9" s="126">
        <v>1</v>
      </c>
      <c r="BZ9" s="127">
        <f>IFERROR(BY9/BW9,"-")</f>
        <v>0.33333333333333</v>
      </c>
      <c r="CA9" s="128">
        <v>605000</v>
      </c>
      <c r="CB9" s="129">
        <f>IFERROR(CA9/BW9,"-")</f>
        <v>201666.66666667</v>
      </c>
      <c r="CC9" s="130"/>
      <c r="CD9" s="130"/>
      <c r="CE9" s="130">
        <v>1</v>
      </c>
      <c r="CF9" s="131">
        <v>2</v>
      </c>
      <c r="CG9" s="132">
        <f>IF(P9=0,"",IF(CF9=0,"",(CF9/P9)))</f>
        <v>0.11764705882353</v>
      </c>
      <c r="CH9" s="133">
        <v>2</v>
      </c>
      <c r="CI9" s="134">
        <f>IFERROR(CH9/CF9,"-")</f>
        <v>1</v>
      </c>
      <c r="CJ9" s="135">
        <v>8000</v>
      </c>
      <c r="CK9" s="136">
        <f>IFERROR(CJ9/CF9,"-")</f>
        <v>4000</v>
      </c>
      <c r="CL9" s="137">
        <v>2</v>
      </c>
      <c r="CM9" s="137"/>
      <c r="CN9" s="137"/>
      <c r="CO9" s="138">
        <v>4</v>
      </c>
      <c r="CP9" s="139">
        <v>618000</v>
      </c>
      <c r="CQ9" s="139">
        <v>605000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 t="str">
        <f>AB10</f>
        <v>0</v>
      </c>
      <c r="B10" s="189" t="s">
        <v>222</v>
      </c>
      <c r="C10" s="189" t="s">
        <v>209</v>
      </c>
      <c r="D10" s="189" t="s">
        <v>210</v>
      </c>
      <c r="E10" s="189" t="s">
        <v>223</v>
      </c>
      <c r="F10" s="189" t="s">
        <v>65</v>
      </c>
      <c r="G10" s="88" t="s">
        <v>224</v>
      </c>
      <c r="H10" s="88" t="s">
        <v>213</v>
      </c>
      <c r="I10" s="190" t="s">
        <v>200</v>
      </c>
      <c r="J10" s="180">
        <v>0</v>
      </c>
      <c r="K10" s="79">
        <v>1</v>
      </c>
      <c r="L10" s="79">
        <v>0</v>
      </c>
      <c r="M10" s="79">
        <v>17</v>
      </c>
      <c r="N10" s="89">
        <v>1</v>
      </c>
      <c r="O10" s="90">
        <v>0</v>
      </c>
      <c r="P10" s="91">
        <f>N10+O10</f>
        <v>1</v>
      </c>
      <c r="Q10" s="80">
        <f>IFERROR(P10/M10,"-")</f>
        <v>0.058823529411765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0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135000</v>
      </c>
      <c r="AB10" s="83" t="str">
        <f>SUM(X10:X11)/SUM(J10:J11)</f>
        <v>0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225</v>
      </c>
      <c r="C11" s="189"/>
      <c r="D11" s="189"/>
      <c r="E11" s="189"/>
      <c r="F11" s="189" t="s">
        <v>70</v>
      </c>
      <c r="G11" s="88"/>
      <c r="H11" s="88"/>
      <c r="I11" s="88"/>
      <c r="J11" s="180"/>
      <c r="K11" s="79">
        <v>162</v>
      </c>
      <c r="L11" s="79">
        <v>116</v>
      </c>
      <c r="M11" s="79">
        <v>26</v>
      </c>
      <c r="N11" s="89">
        <v>40</v>
      </c>
      <c r="O11" s="90">
        <v>1</v>
      </c>
      <c r="P11" s="91">
        <f>N11+O11</f>
        <v>41</v>
      </c>
      <c r="Q11" s="80">
        <f>IFERROR(P11/M11,"-")</f>
        <v>1.5769230769231</v>
      </c>
      <c r="R11" s="79">
        <v>17</v>
      </c>
      <c r="S11" s="79">
        <v>6</v>
      </c>
      <c r="T11" s="80">
        <f>IFERROR(R11/(P11),"-")</f>
        <v>0.41463414634146</v>
      </c>
      <c r="U11" s="186"/>
      <c r="V11" s="82">
        <v>7</v>
      </c>
      <c r="W11" s="80">
        <f>IF(P11=0,"-",V11/P11)</f>
        <v>0.17073170731707</v>
      </c>
      <c r="X11" s="185">
        <v>135000</v>
      </c>
      <c r="Y11" s="186">
        <f>IFERROR(X11/P11,"-")</f>
        <v>3292.6829268293</v>
      </c>
      <c r="Z11" s="186">
        <f>IFERROR(X11/V11,"-")</f>
        <v>19285.714285714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7</v>
      </c>
      <c r="AN11" s="99">
        <f>IF(P11=0,"",IF(AM11=0,"",(AM11/P11)))</f>
        <v>0.17073170731707</v>
      </c>
      <c r="AO11" s="98">
        <v>1</v>
      </c>
      <c r="AP11" s="100">
        <f>IFERROR(AO11/AM11,"-")</f>
        <v>0.14285714285714</v>
      </c>
      <c r="AQ11" s="101">
        <v>3000</v>
      </c>
      <c r="AR11" s="102">
        <f>IFERROR(AQ11/AM11,"-")</f>
        <v>428.57142857143</v>
      </c>
      <c r="AS11" s="103">
        <v>1</v>
      </c>
      <c r="AT11" s="103"/>
      <c r="AU11" s="103"/>
      <c r="AV11" s="104">
        <v>4</v>
      </c>
      <c r="AW11" s="105">
        <f>IF(P11=0,"",IF(AV11=0,"",(AV11/P11)))</f>
        <v>0.097560975609756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8</v>
      </c>
      <c r="BF11" s="111">
        <f>IF(P11=0,"",IF(BE11=0,"",(BE11/P11)))</f>
        <v>0.19512195121951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16</v>
      </c>
      <c r="BO11" s="118">
        <f>IF(P11=0,"",IF(BN11=0,"",(BN11/P11)))</f>
        <v>0.39024390243902</v>
      </c>
      <c r="BP11" s="119">
        <v>4</v>
      </c>
      <c r="BQ11" s="120">
        <f>IFERROR(BP11/BN11,"-")</f>
        <v>0.25</v>
      </c>
      <c r="BR11" s="121">
        <v>126000</v>
      </c>
      <c r="BS11" s="122">
        <f>IFERROR(BR11/BN11,"-")</f>
        <v>7875</v>
      </c>
      <c r="BT11" s="123"/>
      <c r="BU11" s="123"/>
      <c r="BV11" s="123">
        <v>4</v>
      </c>
      <c r="BW11" s="124">
        <v>5</v>
      </c>
      <c r="BX11" s="125">
        <f>IF(P11=0,"",IF(BW11=0,"",(BW11/P11)))</f>
        <v>0.1219512195122</v>
      </c>
      <c r="BY11" s="126">
        <v>2</v>
      </c>
      <c r="BZ11" s="127">
        <f>IFERROR(BY11/BW11,"-")</f>
        <v>0.4</v>
      </c>
      <c r="CA11" s="128">
        <v>6000</v>
      </c>
      <c r="CB11" s="129">
        <f>IFERROR(CA11/BW11,"-")</f>
        <v>1200</v>
      </c>
      <c r="CC11" s="130">
        <v>2</v>
      </c>
      <c r="CD11" s="130"/>
      <c r="CE11" s="130"/>
      <c r="CF11" s="131">
        <v>1</v>
      </c>
      <c r="CG11" s="132">
        <f>IF(P11=0,"",IF(CF11=0,"",(CF11/P11)))</f>
        <v>0.024390243902439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7</v>
      </c>
      <c r="CP11" s="139">
        <v>135000</v>
      </c>
      <c r="CQ11" s="139">
        <v>42000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 t="str">
        <f>AB12</f>
        <v>0</v>
      </c>
      <c r="B12" s="189" t="s">
        <v>226</v>
      </c>
      <c r="C12" s="189" t="s">
        <v>227</v>
      </c>
      <c r="D12" s="189" t="s">
        <v>210</v>
      </c>
      <c r="E12" s="189" t="s">
        <v>228</v>
      </c>
      <c r="F12" s="189" t="s">
        <v>65</v>
      </c>
      <c r="G12" s="88" t="s">
        <v>229</v>
      </c>
      <c r="H12" s="88" t="s">
        <v>220</v>
      </c>
      <c r="I12" s="88" t="s">
        <v>230</v>
      </c>
      <c r="J12" s="180">
        <v>0</v>
      </c>
      <c r="K12" s="79">
        <v>0</v>
      </c>
      <c r="L12" s="79">
        <v>0</v>
      </c>
      <c r="M12" s="79">
        <v>4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>
        <f>IFERROR(J12/SUM(N12:O13),"-")</f>
        <v>0</v>
      </c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>
        <f>SUM(X12:X13)-SUM(J12:J13)</f>
        <v>171000</v>
      </c>
      <c r="AB12" s="83" t="str">
        <f>SUM(X12:X13)/SUM(J12:J13)</f>
        <v>0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231</v>
      </c>
      <c r="C13" s="189"/>
      <c r="D13" s="189"/>
      <c r="E13" s="189"/>
      <c r="F13" s="189" t="s">
        <v>70</v>
      </c>
      <c r="G13" s="88"/>
      <c r="H13" s="88"/>
      <c r="I13" s="88"/>
      <c r="J13" s="180"/>
      <c r="K13" s="79">
        <v>77</v>
      </c>
      <c r="L13" s="79">
        <v>58</v>
      </c>
      <c r="M13" s="79">
        <v>11</v>
      </c>
      <c r="N13" s="89">
        <v>24</v>
      </c>
      <c r="O13" s="90">
        <v>1</v>
      </c>
      <c r="P13" s="91">
        <f>N13+O13</f>
        <v>25</v>
      </c>
      <c r="Q13" s="80">
        <f>IFERROR(P13/M13,"-")</f>
        <v>2.2727272727273</v>
      </c>
      <c r="R13" s="79">
        <v>6</v>
      </c>
      <c r="S13" s="79">
        <v>3</v>
      </c>
      <c r="T13" s="80">
        <f>IFERROR(R13/(P13),"-")</f>
        <v>0.24</v>
      </c>
      <c r="U13" s="186"/>
      <c r="V13" s="82">
        <v>3</v>
      </c>
      <c r="W13" s="80">
        <f>IF(P13=0,"-",V13/P13)</f>
        <v>0.12</v>
      </c>
      <c r="X13" s="185">
        <v>171000</v>
      </c>
      <c r="Y13" s="186">
        <f>IFERROR(X13/P13,"-")</f>
        <v>6840</v>
      </c>
      <c r="Z13" s="186">
        <f>IFERROR(X13/V13,"-")</f>
        <v>57000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3</v>
      </c>
      <c r="AN13" s="99">
        <f>IF(P13=0,"",IF(AM13=0,"",(AM13/P13)))</f>
        <v>0.12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4</v>
      </c>
      <c r="AW13" s="105">
        <f>IF(P13=0,"",IF(AV13=0,"",(AV13/P13)))</f>
        <v>0.16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7</v>
      </c>
      <c r="BF13" s="111">
        <f>IF(P13=0,"",IF(BE13=0,"",(BE13/P13)))</f>
        <v>0.28</v>
      </c>
      <c r="BG13" s="110">
        <v>1</v>
      </c>
      <c r="BH13" s="112">
        <f>IFERROR(BG13/BE13,"-")</f>
        <v>0.14285714285714</v>
      </c>
      <c r="BI13" s="113">
        <v>25000</v>
      </c>
      <c r="BJ13" s="114">
        <f>IFERROR(BI13/BE13,"-")</f>
        <v>3571.4285714286</v>
      </c>
      <c r="BK13" s="115"/>
      <c r="BL13" s="115"/>
      <c r="BM13" s="115">
        <v>1</v>
      </c>
      <c r="BN13" s="117">
        <v>8</v>
      </c>
      <c r="BO13" s="118">
        <f>IF(P13=0,"",IF(BN13=0,"",(BN13/P13)))</f>
        <v>0.32</v>
      </c>
      <c r="BP13" s="119">
        <v>2</v>
      </c>
      <c r="BQ13" s="120">
        <f>IFERROR(BP13/BN13,"-")</f>
        <v>0.25</v>
      </c>
      <c r="BR13" s="121">
        <v>146000</v>
      </c>
      <c r="BS13" s="122">
        <f>IFERROR(BR13/BN13,"-")</f>
        <v>18250</v>
      </c>
      <c r="BT13" s="123">
        <v>1</v>
      </c>
      <c r="BU13" s="123"/>
      <c r="BV13" s="123">
        <v>1</v>
      </c>
      <c r="BW13" s="124">
        <v>2</v>
      </c>
      <c r="BX13" s="125">
        <f>IF(P13=0,"",IF(BW13=0,"",(BW13/P13)))</f>
        <v>0.08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0.04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3</v>
      </c>
      <c r="CP13" s="139">
        <v>171000</v>
      </c>
      <c r="CQ13" s="139">
        <v>141000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 t="str">
        <f>AB16</f>
        <v>0</v>
      </c>
      <c r="B16" s="39"/>
      <c r="C16" s="39"/>
      <c r="D16" s="39"/>
      <c r="E16" s="39"/>
      <c r="F16" s="39"/>
      <c r="G16" s="40" t="s">
        <v>232</v>
      </c>
      <c r="H16" s="40"/>
      <c r="I16" s="40"/>
      <c r="J16" s="183">
        <f>SUM(J6:J15)</f>
        <v>0</v>
      </c>
      <c r="K16" s="41">
        <f>SUM(K6:K15)</f>
        <v>411</v>
      </c>
      <c r="L16" s="41">
        <f>SUM(L6:L15)</f>
        <v>300</v>
      </c>
      <c r="M16" s="41">
        <f>SUM(M6:M15)</f>
        <v>132</v>
      </c>
      <c r="N16" s="41">
        <f>SUM(N6:N15)</f>
        <v>102</v>
      </c>
      <c r="O16" s="41">
        <f>SUM(O6:O15)</f>
        <v>4</v>
      </c>
      <c r="P16" s="41">
        <f>SUM(P6:P15)</f>
        <v>106</v>
      </c>
      <c r="Q16" s="42">
        <f>IFERROR(P16/M16,"-")</f>
        <v>0.8030303030303</v>
      </c>
      <c r="R16" s="76">
        <f>SUM(R6:R15)</f>
        <v>36</v>
      </c>
      <c r="S16" s="76">
        <f>SUM(S6:S15)</f>
        <v>14</v>
      </c>
      <c r="T16" s="42">
        <f>IFERROR(R16/P16,"-")</f>
        <v>0.33962264150943</v>
      </c>
      <c r="U16" s="188">
        <f>IFERROR(J16/P16,"-")</f>
        <v>0</v>
      </c>
      <c r="V16" s="44">
        <f>SUM(V6:V15)</f>
        <v>17</v>
      </c>
      <c r="W16" s="42">
        <f>IFERROR(V16/P16,"-")</f>
        <v>0.16037735849057</v>
      </c>
      <c r="X16" s="183">
        <f>SUM(X6:X15)</f>
        <v>1155000</v>
      </c>
      <c r="Y16" s="183">
        <f>IFERROR(X16/P16,"-")</f>
        <v>10896.226415094</v>
      </c>
      <c r="Z16" s="183">
        <f>IFERROR(X16/V16,"-")</f>
        <v>67941.176470588</v>
      </c>
      <c r="AA16" s="183">
        <f>X16-J16</f>
        <v>1155000</v>
      </c>
      <c r="AB16" s="45" t="str">
        <f>X16/J16</f>
        <v>0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