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<sst xmlns="http://schemas.openxmlformats.org/spreadsheetml/2006/main" uniqueCount="211">
  <si>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</si>
  <si>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</si>
  <si>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</si>
  <si>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</si>
  <si>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</si>
  <si>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</si>
  <si>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</si>
  <si>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</si>
  <si>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</si>
  <si>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</si>
  <si>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</si>
  <si>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</si>
  <si>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</si>
  <si>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</si>
  <si>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</si>
  <si>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</si>
  <si>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</si>
  <si>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</si>
  <si>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</si>
  <si>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</si>
  <si>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</si>
  <si>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</si>
  <si>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</si>
  <si>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</si>
  <si>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</si>
  <si>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</si>
  <si>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09月</t>
  </si>
  <si>
    <t>どきどき</t>
  </si>
  <si>
    <t>最終更新日</t>
  </si>
  <si>
    <t>12月30日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</si>
  <si>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</si>
  <si>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</si>
  <si>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</si>
  <si>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</si>
  <si>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</si>
  <si>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</si>
  <si>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</si>
  <si>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</si>
  <si>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</si>
  <si>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</si>
  <si>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</si>
  <si>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</si>
  <si>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</si>
  <si>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</si>
  <si>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</si>
  <si>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</si>
  <si>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</si>
  <si>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</si>
  <si>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</si>
  <si>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</si>
  <si>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</si>
  <si>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</si>
  <si>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</si>
  <si>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</si>
  <si>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</si>
  <si>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</si>
  <si>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</si>
  <si>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</si>
  <si>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</si>
  <si>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</si>
  <si>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</si>
  <si>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</si>
  <si>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sd1153</t>
  </si>
  <si>
    <t>熟女版</t>
  </si>
  <si>
    <t>女性からご飯に誘われる。男性はyesかnoか返事するだけ</t>
  </si>
  <si>
    <t>lp03</t>
  </si>
  <si>
    <t>サンスポ関東</t>
  </si>
  <si>
    <t>4C終面全5段</t>
  </si>
  <si>
    <t>9月28日(土)</t>
  </si>
  <si>
    <t>sd1154</t>
  </si>
  <si>
    <t>空電</t>
  </si>
  <si>
    <t>sd1155</t>
  </si>
  <si>
    <t>サンスポ関西</t>
  </si>
  <si>
    <t>全5段</t>
  </si>
  <si>
    <t>9月14日(土)</t>
  </si>
  <si>
    <t>sd1156</t>
  </si>
  <si>
    <t>sd1157</t>
  </si>
  <si>
    <t>C版</t>
  </si>
  <si>
    <t>お相手するの好きなの。ヤリすぎねえさんの日常</t>
  </si>
  <si>
    <t>sd1158</t>
  </si>
  <si>
    <t>sd1159</t>
  </si>
  <si>
    <t>黒：C版</t>
  </si>
  <si>
    <t>道新スポーツ</t>
  </si>
  <si>
    <t>9月07日(土)</t>
  </si>
  <si>
    <t>sd1160</t>
  </si>
  <si>
    <t>sd1161</t>
  </si>
  <si>
    <t>雑誌版</t>
  </si>
  <si>
    <t>最終兵器熟女</t>
  </si>
  <si>
    <t>9月15日(日)</t>
  </si>
  <si>
    <t>sd1162</t>
  </si>
  <si>
    <t>右女３</t>
  </si>
  <si>
    <t>女性と会話することがとても良い！</t>
  </si>
  <si>
    <t>9月22日(日)</t>
  </si>
  <si>
    <t>sd1163</t>
  </si>
  <si>
    <t>黒：漫画版</t>
  </si>
  <si>
    <t>ストイックな女性が多い○○。「やっぱりあなたが一番好き！」</t>
  </si>
  <si>
    <t>sd1164</t>
  </si>
  <si>
    <t>(空電共通)</t>
  </si>
  <si>
    <t>空電 (共通)</t>
  </si>
  <si>
    <t>sd1165</t>
  </si>
  <si>
    <t>黒：右女３</t>
  </si>
  <si>
    <t>スポニチ西部</t>
  </si>
  <si>
    <t>半2段つかみ10段保証</t>
  </si>
  <si>
    <t>10段保証</t>
  </si>
  <si>
    <t>sd1166</t>
  </si>
  <si>
    <t>sd1167</t>
  </si>
  <si>
    <t>87「誘われたら誘い返す！倍返しだ！」</t>
  </si>
  <si>
    <t>デイリースポーツ関西</t>
  </si>
  <si>
    <t>半2段つかみ20段保証</t>
  </si>
  <si>
    <t>20段保証</t>
  </si>
  <si>
    <t>sd1168</t>
  </si>
  <si>
    <t>88「出会いは紙面で起きてるんじゃない！〇〇で起きてるんだ！」</t>
  </si>
  <si>
    <t>sd1169</t>
  </si>
  <si>
    <t>89「ユニセックスか！どっちがどっちだかわかんねーよ！」</t>
  </si>
  <si>
    <t>sd1170</t>
  </si>
  <si>
    <t>90「50歳からの恋休み」</t>
  </si>
  <si>
    <t>sd1171</t>
  </si>
  <si>
    <t>sd1172</t>
  </si>
  <si>
    <t>スポーツ報知関東</t>
  </si>
  <si>
    <t>sd1173</t>
  </si>
  <si>
    <t>半3段つかみ20段保証</t>
  </si>
  <si>
    <t>sd1174</t>
  </si>
  <si>
    <t>半5段つかみ20段保証</t>
  </si>
  <si>
    <t>sd1175</t>
  </si>
  <si>
    <t>新聞 TOTAL</t>
  </si>
  <si>
    <t>●雑誌 広告</t>
  </si>
  <si>
    <t>dz073</t>
  </si>
  <si>
    <t>交通 タイムス社</t>
  </si>
  <si>
    <t>1604版</t>
  </si>
  <si>
    <t>トラック魂</t>
  </si>
  <si>
    <t>1C2P</t>
  </si>
  <si>
    <t>9月18日(水)</t>
  </si>
  <si>
    <t>dz074</t>
  </si>
  <si>
    <t>ak090</t>
  </si>
  <si>
    <t>ガイドワークス</t>
  </si>
  <si>
    <t>企画枠どきどき辻本さんメイン</t>
  </si>
  <si>
    <t>lp02</t>
  </si>
  <si>
    <t>ガイドワークス編集企画枠</t>
  </si>
  <si>
    <t>企画枠</t>
  </si>
  <si>
    <t>9月01日(日)</t>
  </si>
  <si>
    <t>ak109</t>
  </si>
  <si>
    <t>ak091</t>
  </si>
  <si>
    <t>大洋図書</t>
  </si>
  <si>
    <t>2Pスポーツ新聞_v01_どきどき(辻本さん)</t>
  </si>
  <si>
    <t>昭和の不思議101</t>
  </si>
  <si>
    <t>9月02日(月)</t>
  </si>
  <si>
    <t>ak092</t>
  </si>
  <si>
    <t>ak093</t>
  </si>
  <si>
    <t>コアマガジン</t>
  </si>
  <si>
    <t>実話BUNKA超タブー</t>
  </si>
  <si>
    <t>ak094</t>
  </si>
  <si>
    <t>ak095</t>
  </si>
  <si>
    <t>封印発禁TV DX2019</t>
  </si>
  <si>
    <t>4C2P</t>
  </si>
  <si>
    <t>9月05日(木)</t>
  </si>
  <si>
    <t>ak096</t>
  </si>
  <si>
    <t>ak097</t>
  </si>
  <si>
    <t>実話ナックルズGOLD</t>
  </si>
  <si>
    <t>9月09日(月)</t>
  </si>
  <si>
    <t>ak098</t>
  </si>
  <si>
    <t>ak099</t>
  </si>
  <si>
    <t>三和出版</t>
  </si>
  <si>
    <t>2Pヤリ活記事（R18エロ）桃瀬ゆり</t>
  </si>
  <si>
    <t>ヒメゴト</t>
  </si>
  <si>
    <t>9月13日(金)</t>
  </si>
  <si>
    <t>ak100</t>
  </si>
  <si>
    <t>ak101</t>
  </si>
  <si>
    <t>実話BUNKAタブー</t>
  </si>
  <si>
    <t>ak102</t>
  </si>
  <si>
    <t>ak103</t>
  </si>
  <si>
    <t>訳あり妻との秘め事</t>
  </si>
  <si>
    <t>ak104</t>
  </si>
  <si>
    <t>ak105</t>
  </si>
  <si>
    <t>5Pセフレ確保(辻本りょうさん）B6リサイズ</t>
  </si>
  <si>
    <t>実録!体験談 刑務所の中DX</t>
  </si>
  <si>
    <t>1C5P</t>
  </si>
  <si>
    <t>9月24日(火)</t>
  </si>
  <si>
    <t>ak106</t>
  </si>
  <si>
    <t>ak107</t>
  </si>
  <si>
    <t>ダイアプレス</t>
  </si>
  <si>
    <t>実録JOKER</t>
  </si>
  <si>
    <t>9月27日(金)</t>
  </si>
  <si>
    <t>ak108</t>
  </si>
  <si>
    <t>雑誌 TOTAL</t>
  </si>
  <si>
    <t>●DVD 広告</t>
  </si>
  <si>
    <t>pk227</t>
  </si>
  <si>
    <t>インフォメディア</t>
  </si>
  <si>
    <t>DVD漫画たかし</t>
  </si>
  <si>
    <t>A4、書店売、1250円、2万部</t>
  </si>
  <si>
    <t>パイパン少女 激エロ透け動画</t>
  </si>
  <si>
    <t>DVD袋裏1C+コンテンツ枠</t>
  </si>
  <si>
    <t>pk228</t>
  </si>
  <si>
    <t>pk233</t>
  </si>
  <si>
    <t>メディアックス</t>
  </si>
  <si>
    <t>A4、書店売、1998円</t>
  </si>
  <si>
    <t>しろうと美人妻中出し地下DVD18時間最高に気持ちがいい肉穴</t>
  </si>
  <si>
    <t>DVD貼付け面4C1/2P</t>
  </si>
  <si>
    <t>9月17日(火)</t>
  </si>
  <si>
    <t>pk234</t>
  </si>
  <si>
    <t>pk229</t>
  </si>
  <si>
    <t>A4、書店売、2000円、2万部</t>
  </si>
  <si>
    <t>禁断の扉 私で抜いて…</t>
  </si>
  <si>
    <t>9月19日(木)</t>
  </si>
  <si>
    <t>pk230</t>
  </si>
  <si>
    <t>pk231</t>
  </si>
  <si>
    <t>レイニシアリゼ</t>
  </si>
  <si>
    <t>A4、書店売</t>
  </si>
  <si>
    <t>でちゃyeah!</t>
  </si>
  <si>
    <t>DVD貼付面4C1/3P</t>
  </si>
  <si>
    <t>pk232</t>
  </si>
  <si>
    <t>DVD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</si>
</sst>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5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144" t="s">
        <v>1</v>
      </c>
      <c r="F3" s="1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17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84"/>
      <c r="S5" s="184"/>
      <c r="T5" s="184"/>
      <c r="U5" s="184"/>
      <c r="V5" s="10"/>
      <c r="W5" s="59"/>
      <c r="X5" s="142"/>
    </row>
    <row r="6" spans="1:24">
      <c r="A6" s="78"/>
      <c r="B6" s="84" t="s">
        <v>23</v>
      </c>
      <c r="C6" s="84">
        <v>23</v>
      </c>
      <c r="D6" s="180">
        <v>1998000</v>
      </c>
      <c r="E6" s="79">
        <v>538</v>
      </c>
      <c r="F6" s="79">
        <v>267</v>
      </c>
      <c r="G6" s="79">
        <v>668</v>
      </c>
      <c r="H6" s="89">
        <v>78</v>
      </c>
      <c r="I6" s="90">
        <v>0</v>
      </c>
      <c r="J6" s="143">
        <f>H6+I6</f>
        <v>78</v>
      </c>
      <c r="K6" s="80">
        <f>IFERROR(J6/G6,"-")</f>
        <v>0.11676646706587</v>
      </c>
      <c r="L6" s="79">
        <v>47</v>
      </c>
      <c r="M6" s="79">
        <v>17</v>
      </c>
      <c r="N6" s="80">
        <f>IFERROR(L6/J6,"-")</f>
        <v>0.6025641025641</v>
      </c>
      <c r="O6" s="81">
        <f>IFERROR(D6/J6,"-")</f>
        <v>25615.384615385</v>
      </c>
      <c r="P6" s="82">
        <v>38</v>
      </c>
      <c r="Q6" s="80">
        <f>IFERROR(P6/J6,"-")</f>
        <v>0.48717948717949</v>
      </c>
      <c r="R6" s="185">
        <v>2348000</v>
      </c>
      <c r="S6" s="186">
        <f>IFERROR(R6/J6,"-")</f>
        <v>30102.564102564</v>
      </c>
      <c r="T6" s="186">
        <f>IFERROR(R6/P6,"-")</f>
        <v>61789.473684211</v>
      </c>
      <c r="U6" s="180">
        <f>IFERROR(R6-D6,"-")</f>
        <v>350000</v>
      </c>
      <c r="V6" s="83">
        <f>R6/D6</f>
        <v>1.1751751751752</v>
      </c>
      <c r="W6" s="77"/>
      <c r="X6" s="142"/>
    </row>
    <row r="7" spans="1:24">
      <c r="A7" s="78"/>
      <c r="B7" s="84" t="s">
        <v>24</v>
      </c>
      <c r="C7" s="84">
        <v>22</v>
      </c>
      <c r="D7" s="180">
        <v>784800</v>
      </c>
      <c r="E7" s="79">
        <v>318</v>
      </c>
      <c r="F7" s="79">
        <v>133</v>
      </c>
      <c r="G7" s="79">
        <v>340</v>
      </c>
      <c r="H7" s="89">
        <v>71</v>
      </c>
      <c r="I7" s="90">
        <v>0</v>
      </c>
      <c r="J7" s="143">
        <f>H7+I7</f>
        <v>71</v>
      </c>
      <c r="K7" s="80">
        <f>IFERROR(J7/G7,"-")</f>
        <v>0.20882352941176</v>
      </c>
      <c r="L7" s="79">
        <v>29</v>
      </c>
      <c r="M7" s="79">
        <v>17</v>
      </c>
      <c r="N7" s="80">
        <f>IFERROR(L7/J7,"-")</f>
        <v>0.40845070422535</v>
      </c>
      <c r="O7" s="81">
        <f>IFERROR(D7/J7,"-")</f>
        <v>11053.521126761</v>
      </c>
      <c r="P7" s="82">
        <v>17</v>
      </c>
      <c r="Q7" s="80">
        <f>IFERROR(P7/J7,"-")</f>
        <v>0.23943661971831</v>
      </c>
      <c r="R7" s="185">
        <v>1850000</v>
      </c>
      <c r="S7" s="186">
        <f>IFERROR(R7/J7,"-")</f>
        <v>26056.338028169</v>
      </c>
      <c r="T7" s="186">
        <f>IFERROR(R7/P7,"-")</f>
        <v>108823.52941176</v>
      </c>
      <c r="U7" s="180">
        <f>IFERROR(R7-D7,"-")</f>
        <v>1065200</v>
      </c>
      <c r="V7" s="83">
        <f>R7/D7</f>
        <v>2.3572884811417</v>
      </c>
      <c r="W7" s="77"/>
      <c r="X7" s="142"/>
    </row>
    <row r="8" spans="1:24">
      <c r="A8" s="78"/>
      <c r="B8" s="84" t="s">
        <v>25</v>
      </c>
      <c r="C8" s="84">
        <v>8</v>
      </c>
      <c r="D8" s="180">
        <v>312000</v>
      </c>
      <c r="E8" s="79">
        <v>234</v>
      </c>
      <c r="F8" s="79">
        <v>159</v>
      </c>
      <c r="G8" s="79">
        <v>145</v>
      </c>
      <c r="H8" s="89">
        <v>46</v>
      </c>
      <c r="I8" s="90">
        <v>1</v>
      </c>
      <c r="J8" s="143">
        <f>H8+I8</f>
        <v>47</v>
      </c>
      <c r="K8" s="80">
        <f>IFERROR(J8/G8,"-")</f>
        <v>0.32413793103448</v>
      </c>
      <c r="L8" s="79">
        <v>9</v>
      </c>
      <c r="M8" s="79">
        <v>12</v>
      </c>
      <c r="N8" s="80">
        <f>IFERROR(L8/J8,"-")</f>
        <v>0.19148936170213</v>
      </c>
      <c r="O8" s="81">
        <f>IFERROR(D8/J8,"-")</f>
        <v>6638.2978723404</v>
      </c>
      <c r="P8" s="82">
        <v>4</v>
      </c>
      <c r="Q8" s="80">
        <f>IFERROR(P8/J8,"-")</f>
        <v>0.085106382978723</v>
      </c>
      <c r="R8" s="185">
        <v>56000</v>
      </c>
      <c r="S8" s="186">
        <f>IFERROR(R8/J8,"-")</f>
        <v>1191.4893617021</v>
      </c>
      <c r="T8" s="186">
        <f>IFERROR(R8/P8,"-")</f>
        <v>14000</v>
      </c>
      <c r="U8" s="180">
        <f>IFERROR(R8-D8,"-")</f>
        <v>-256000</v>
      </c>
      <c r="V8" s="83">
        <f>R8/D8</f>
        <v>0.17948717948718</v>
      </c>
      <c r="W8" s="77"/>
      <c r="X8" s="142"/>
    </row>
    <row r="9" spans="1:24">
      <c r="A9" s="30"/>
      <c r="B9" s="85"/>
      <c r="C9" s="85"/>
      <c r="D9" s="181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187"/>
      <c r="S9" s="187"/>
      <c r="T9" s="187"/>
      <c r="U9" s="187"/>
      <c r="V9" s="33"/>
      <c r="W9" s="59"/>
      <c r="X9" s="142"/>
    </row>
    <row r="10" spans="1:24">
      <c r="A10" s="30"/>
      <c r="B10" s="37"/>
      <c r="C10" s="37"/>
      <c r="D10" s="182"/>
      <c r="E10" s="34"/>
      <c r="F10" s="34"/>
      <c r="G10" s="31"/>
      <c r="H10" s="31"/>
      <c r="I10" s="31"/>
      <c r="J10" s="31"/>
      <c r="K10" s="33"/>
      <c r="L10" s="33"/>
      <c r="M10" s="31"/>
      <c r="N10" s="33"/>
      <c r="O10" s="25"/>
      <c r="P10" s="25"/>
      <c r="Q10" s="25"/>
      <c r="R10" s="187"/>
      <c r="S10" s="187"/>
      <c r="T10" s="187"/>
      <c r="U10" s="187"/>
      <c r="V10" s="33"/>
      <c r="W10" s="59"/>
      <c r="X10" s="142"/>
    </row>
    <row r="11" spans="1:24">
      <c r="A11" s="19"/>
      <c r="B11" s="41"/>
      <c r="C11" s="41"/>
      <c r="D11" s="183">
        <f>SUM(D6:D9)</f>
        <v>3094800</v>
      </c>
      <c r="E11" s="41">
        <f>SUM(E6:E9)</f>
        <v>1090</v>
      </c>
      <c r="F11" s="41">
        <f>SUM(F6:F9)</f>
        <v>559</v>
      </c>
      <c r="G11" s="41">
        <f>SUM(G6:G9)</f>
        <v>1153</v>
      </c>
      <c r="H11" s="41">
        <f>SUM(H6:H9)</f>
        <v>195</v>
      </c>
      <c r="I11" s="41">
        <f>SUM(I6:I9)</f>
        <v>1</v>
      </c>
      <c r="J11" s="41">
        <f>SUM(J6:J9)</f>
        <v>196</v>
      </c>
      <c r="K11" s="42">
        <f>IFERROR(J11/G11,"-")</f>
        <v>0.16999132697311</v>
      </c>
      <c r="L11" s="76">
        <f>SUM(L6:L9)</f>
        <v>85</v>
      </c>
      <c r="M11" s="76">
        <f>SUM(M6:M9)</f>
        <v>46</v>
      </c>
      <c r="N11" s="42">
        <f>IFERROR(L11/J11,"-")</f>
        <v>0.43367346938776</v>
      </c>
      <c r="O11" s="43">
        <f>IFERROR(D11/J11,"-")</f>
        <v>15789.795918367</v>
      </c>
      <c r="P11" s="44">
        <f>SUM(P6:P9)</f>
        <v>59</v>
      </c>
      <c r="Q11" s="42">
        <f>IFERROR(P11/J11,"-")</f>
        <v>0.30102040816327</v>
      </c>
      <c r="R11" s="183">
        <f>SUM(R6:R9)</f>
        <v>4254000</v>
      </c>
      <c r="S11" s="183">
        <f>IFERROR(R11/J11,"-")</f>
        <v>21704.081632653</v>
      </c>
      <c r="T11" s="183">
        <f>IFERROR(P11/P11,"-")</f>
        <v>1</v>
      </c>
      <c r="U11" s="183">
        <f>SUM(U6:U9)</f>
        <v>1159200</v>
      </c>
      <c r="V11" s="45">
        <f>IFERROR(R11/D11,"-")</f>
        <v>1.3745637844126</v>
      </c>
      <c r="W11" s="58"/>
      <c r="X11" s="142"/>
    </row>
    <row r="12" spans="1:24">
      <c r="X12" s="142"/>
    </row>
    <row r="13" spans="1:24">
      <c r="X13" s="142"/>
    </row>
    <row r="14" spans="1:24">
      <c r="X14" s="142"/>
    </row>
    <row r="15" spans="1:24">
      <c r="X15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31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34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0.63888888888889</v>
      </c>
      <c r="B6" s="189" t="s">
        <v>62</v>
      </c>
      <c r="C6" s="189"/>
      <c r="D6" s="189" t="s">
        <v>63</v>
      </c>
      <c r="E6" s="189" t="s">
        <v>64</v>
      </c>
      <c r="F6" s="189" t="s">
        <v>65</v>
      </c>
      <c r="G6" s="88" t="s">
        <v>66</v>
      </c>
      <c r="H6" s="88" t="s">
        <v>67</v>
      </c>
      <c r="I6" s="190" t="s">
        <v>68</v>
      </c>
      <c r="J6" s="180">
        <v>684000</v>
      </c>
      <c r="K6" s="79">
        <v>9</v>
      </c>
      <c r="L6" s="79">
        <v>0</v>
      </c>
      <c r="M6" s="79">
        <v>47</v>
      </c>
      <c r="N6" s="89">
        <v>0</v>
      </c>
      <c r="O6" s="90">
        <v>0</v>
      </c>
      <c r="P6" s="91">
        <f>N6+O6</f>
        <v>0</v>
      </c>
      <c r="Q6" s="80">
        <f>IFERROR(P6/M6,"-")</f>
        <v>0</v>
      </c>
      <c r="R6" s="79">
        <v>0</v>
      </c>
      <c r="S6" s="79">
        <v>0</v>
      </c>
      <c r="T6" s="80" t="str">
        <f>IFERROR(R6/(P6),"-")</f>
        <v>-</v>
      </c>
      <c r="U6" s="186">
        <f>IFERROR(J6/SUM(N6:O11),"-")</f>
        <v>45600</v>
      </c>
      <c r="V6" s="82">
        <v>0</v>
      </c>
      <c r="W6" s="80" t="str">
        <f>IF(P6=0,"-",V6/P6)</f>
        <v>-</v>
      </c>
      <c r="X6" s="185">
        <v>0</v>
      </c>
      <c r="Y6" s="186" t="str">
        <f>IFERROR(X6/P6,"-")</f>
        <v>-</v>
      </c>
      <c r="Z6" s="186" t="str">
        <f>IFERROR(X6/V6,"-")</f>
        <v>-</v>
      </c>
      <c r="AA6" s="180">
        <f>SUM(X6:X11)-SUM(J6:J11)</f>
        <v>-247000</v>
      </c>
      <c r="AB6" s="83">
        <f>SUM(X6:X11)/SUM(J6:J11)</f>
        <v>0.63888888888889</v>
      </c>
      <c r="AC6" s="77"/>
      <c r="AD6" s="92"/>
      <c r="AE6" s="93" t="str">
        <f>IF(P6=0,"",IF(AD6=0,"",(AD6/P6)))</f>
        <v/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 t="str">
        <f>IF(P6=0,"",IF(AM6=0,"",(AM6/P6)))</f>
        <v/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 t="str">
        <f>IF(P6=0,"",IF(AV6=0,"",(AV6/P6)))</f>
        <v/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/>
      <c r="BF6" s="111" t="str">
        <f>IF(P6=0,"",IF(BE6=0,"",(BE6/P6)))</f>
        <v/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/>
      <c r="BO6" s="118" t="str">
        <f>IF(P6=0,"",IF(BN6=0,"",(BN6/P6)))</f>
        <v/>
      </c>
      <c r="BP6" s="119"/>
      <c r="BQ6" s="120" t="str">
        <f>IFERROR(BP6/BN6,"-")</f>
        <v>-</v>
      </c>
      <c r="BR6" s="121"/>
      <c r="BS6" s="122" t="str">
        <f>IFERROR(BR6/BN6,"-")</f>
        <v>-</v>
      </c>
      <c r="BT6" s="123"/>
      <c r="BU6" s="123"/>
      <c r="BV6" s="123"/>
      <c r="BW6" s="124"/>
      <c r="BX6" s="125" t="str">
        <f>IF(P6=0,"",IF(BW6=0,"",(BW6/P6)))</f>
        <v/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 t="str">
        <f>IF(P6=0,"",IF(CF6=0,"",(CF6/P6)))</f>
        <v/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69</v>
      </c>
      <c r="C7" s="189"/>
      <c r="D7" s="189" t="s">
        <v>63</v>
      </c>
      <c r="E7" s="189" t="s">
        <v>64</v>
      </c>
      <c r="F7" s="189" t="s">
        <v>70</v>
      </c>
      <c r="G7" s="88"/>
      <c r="H7" s="88"/>
      <c r="I7" s="88"/>
      <c r="J7" s="180"/>
      <c r="K7" s="79">
        <v>26</v>
      </c>
      <c r="L7" s="79">
        <v>22</v>
      </c>
      <c r="M7" s="79">
        <v>3</v>
      </c>
      <c r="N7" s="89">
        <v>3</v>
      </c>
      <c r="O7" s="90">
        <v>0</v>
      </c>
      <c r="P7" s="91">
        <f>N7+O7</f>
        <v>3</v>
      </c>
      <c r="Q7" s="80">
        <f>IFERROR(P7/M7,"-")</f>
        <v>1</v>
      </c>
      <c r="R7" s="79">
        <v>2</v>
      </c>
      <c r="S7" s="79">
        <v>1</v>
      </c>
      <c r="T7" s="80">
        <f>IFERROR(R7/(P7),"-")</f>
        <v>0.66666666666667</v>
      </c>
      <c r="U7" s="186"/>
      <c r="V7" s="82">
        <v>1</v>
      </c>
      <c r="W7" s="80">
        <f>IF(P7=0,"-",V7/P7)</f>
        <v>0.33333333333333</v>
      </c>
      <c r="X7" s="185">
        <v>209000</v>
      </c>
      <c r="Y7" s="186">
        <f>IFERROR(X7/P7,"-")</f>
        <v>69666.666666667</v>
      </c>
      <c r="Z7" s="186">
        <f>IFERROR(X7/V7,"-")</f>
        <v>209000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1</v>
      </c>
      <c r="BF7" s="111">
        <f>IF(P7=0,"",IF(BE7=0,"",(BE7/P7)))</f>
        <v>0.33333333333333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/>
      <c r="BO7" s="118">
        <f>IF(P7=0,"",IF(BN7=0,"",(BN7/P7)))</f>
        <v>0</v>
      </c>
      <c r="BP7" s="119"/>
      <c r="BQ7" s="120" t="str">
        <f>IFERROR(BP7/BN7,"-")</f>
        <v>-</v>
      </c>
      <c r="BR7" s="121"/>
      <c r="BS7" s="122" t="str">
        <f>IFERROR(BR7/BN7,"-")</f>
        <v>-</v>
      </c>
      <c r="BT7" s="123"/>
      <c r="BU7" s="123"/>
      <c r="BV7" s="123"/>
      <c r="BW7" s="124">
        <v>1</v>
      </c>
      <c r="BX7" s="125">
        <f>IF(P7=0,"",IF(BW7=0,"",(BW7/P7)))</f>
        <v>0.33333333333333</v>
      </c>
      <c r="BY7" s="126">
        <v>1</v>
      </c>
      <c r="BZ7" s="127">
        <f>IFERROR(BY7/BW7,"-")</f>
        <v>1</v>
      </c>
      <c r="CA7" s="128">
        <v>209000</v>
      </c>
      <c r="CB7" s="129">
        <f>IFERROR(CA7/BW7,"-")</f>
        <v>209000</v>
      </c>
      <c r="CC7" s="130"/>
      <c r="CD7" s="130"/>
      <c r="CE7" s="130">
        <v>1</v>
      </c>
      <c r="CF7" s="131">
        <v>1</v>
      </c>
      <c r="CG7" s="132">
        <f>IF(P7=0,"",IF(CF7=0,"",(CF7/P7)))</f>
        <v>0.33333333333333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1</v>
      </c>
      <c r="CP7" s="139">
        <v>209000</v>
      </c>
      <c r="CQ7" s="139">
        <v>209000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/>
      <c r="B8" s="189" t="s">
        <v>71</v>
      </c>
      <c r="C8" s="189"/>
      <c r="D8" s="189" t="s">
        <v>63</v>
      </c>
      <c r="E8" s="189" t="s">
        <v>64</v>
      </c>
      <c r="F8" s="189" t="s">
        <v>65</v>
      </c>
      <c r="G8" s="88" t="s">
        <v>72</v>
      </c>
      <c r="H8" s="88" t="s">
        <v>73</v>
      </c>
      <c r="I8" s="190" t="s">
        <v>74</v>
      </c>
      <c r="J8" s="180"/>
      <c r="K8" s="79">
        <v>4</v>
      </c>
      <c r="L8" s="79">
        <v>0</v>
      </c>
      <c r="M8" s="79">
        <v>22</v>
      </c>
      <c r="N8" s="89">
        <v>1</v>
      </c>
      <c r="O8" s="90">
        <v>0</v>
      </c>
      <c r="P8" s="91">
        <f>N8+O8</f>
        <v>1</v>
      </c>
      <c r="Q8" s="80">
        <f>IFERROR(P8/M8,"-")</f>
        <v>0.045454545454545</v>
      </c>
      <c r="R8" s="79">
        <v>0</v>
      </c>
      <c r="S8" s="79">
        <v>1</v>
      </c>
      <c r="T8" s="80">
        <f>IFERROR(R8/(P8),"-")</f>
        <v>0</v>
      </c>
      <c r="U8" s="186"/>
      <c r="V8" s="82">
        <v>0</v>
      </c>
      <c r="W8" s="80">
        <f>IF(P8=0,"-",V8/P8)</f>
        <v>0</v>
      </c>
      <c r="X8" s="185">
        <v>0</v>
      </c>
      <c r="Y8" s="186">
        <f>IFERROR(X8/P8,"-")</f>
        <v>0</v>
      </c>
      <c r="Z8" s="186" t="str">
        <f>IFERROR(X8/V8,"-")</f>
        <v>-</v>
      </c>
      <c r="AA8" s="18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>
        <v>1</v>
      </c>
      <c r="BO8" s="118">
        <f>IF(P8=0,"",IF(BN8=0,"",(BN8/P8)))</f>
        <v>1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75</v>
      </c>
      <c r="C9" s="189"/>
      <c r="D9" s="189" t="s">
        <v>63</v>
      </c>
      <c r="E9" s="189" t="s">
        <v>64</v>
      </c>
      <c r="F9" s="189" t="s">
        <v>70</v>
      </c>
      <c r="G9" s="88"/>
      <c r="H9" s="88"/>
      <c r="I9" s="88"/>
      <c r="J9" s="180"/>
      <c r="K9" s="79">
        <v>44</v>
      </c>
      <c r="L9" s="79">
        <v>27</v>
      </c>
      <c r="M9" s="79">
        <v>4</v>
      </c>
      <c r="N9" s="89">
        <v>7</v>
      </c>
      <c r="O9" s="90">
        <v>0</v>
      </c>
      <c r="P9" s="91">
        <f>N9+O9</f>
        <v>7</v>
      </c>
      <c r="Q9" s="80">
        <f>IFERROR(P9/M9,"-")</f>
        <v>1.75</v>
      </c>
      <c r="R9" s="79">
        <v>4</v>
      </c>
      <c r="S9" s="79">
        <v>2</v>
      </c>
      <c r="T9" s="80">
        <f>IFERROR(R9/(P9),"-")</f>
        <v>0.57142857142857</v>
      </c>
      <c r="U9" s="186"/>
      <c r="V9" s="82">
        <v>2</v>
      </c>
      <c r="W9" s="80">
        <f>IF(P9=0,"-",V9/P9)</f>
        <v>0.28571428571429</v>
      </c>
      <c r="X9" s="185">
        <v>6000</v>
      </c>
      <c r="Y9" s="186">
        <f>IFERROR(X9/P9,"-")</f>
        <v>857.14285714286</v>
      </c>
      <c r="Z9" s="186">
        <f>IFERROR(X9/V9,"-")</f>
        <v>3000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1</v>
      </c>
      <c r="BF9" s="111">
        <f>IF(P9=0,"",IF(BE9=0,"",(BE9/P9)))</f>
        <v>0.14285714285714</v>
      </c>
      <c r="BG9" s="110">
        <v>1</v>
      </c>
      <c r="BH9" s="112">
        <f>IFERROR(BG9/BE9,"-")</f>
        <v>1</v>
      </c>
      <c r="BI9" s="113">
        <v>3000</v>
      </c>
      <c r="BJ9" s="114">
        <f>IFERROR(BI9/BE9,"-")</f>
        <v>3000</v>
      </c>
      <c r="BK9" s="115">
        <v>1</v>
      </c>
      <c r="BL9" s="115"/>
      <c r="BM9" s="115"/>
      <c r="BN9" s="117">
        <v>2</v>
      </c>
      <c r="BO9" s="118">
        <f>IF(P9=0,"",IF(BN9=0,"",(BN9/P9)))</f>
        <v>0.28571428571429</v>
      </c>
      <c r="BP9" s="119">
        <v>1</v>
      </c>
      <c r="BQ9" s="120">
        <f>IFERROR(BP9/BN9,"-")</f>
        <v>0.5</v>
      </c>
      <c r="BR9" s="121">
        <v>3000</v>
      </c>
      <c r="BS9" s="122">
        <f>IFERROR(BR9/BN9,"-")</f>
        <v>1500</v>
      </c>
      <c r="BT9" s="123">
        <v>1</v>
      </c>
      <c r="BU9" s="123"/>
      <c r="BV9" s="123"/>
      <c r="BW9" s="124">
        <v>4</v>
      </c>
      <c r="BX9" s="125">
        <f>IF(P9=0,"",IF(BW9=0,"",(BW9/P9)))</f>
        <v>0.57142857142857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2</v>
      </c>
      <c r="CP9" s="139">
        <v>6000</v>
      </c>
      <c r="CQ9" s="139">
        <v>3000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189" t="s">
        <v>76</v>
      </c>
      <c r="C10" s="189"/>
      <c r="D10" s="189" t="s">
        <v>77</v>
      </c>
      <c r="E10" s="189" t="s">
        <v>78</v>
      </c>
      <c r="F10" s="189" t="s">
        <v>65</v>
      </c>
      <c r="G10" s="88" t="s">
        <v>72</v>
      </c>
      <c r="H10" s="88" t="s">
        <v>73</v>
      </c>
      <c r="I10" s="190" t="s">
        <v>68</v>
      </c>
      <c r="J10" s="180"/>
      <c r="K10" s="79">
        <v>3</v>
      </c>
      <c r="L10" s="79">
        <v>0</v>
      </c>
      <c r="M10" s="79">
        <v>20</v>
      </c>
      <c r="N10" s="89">
        <v>1</v>
      </c>
      <c r="O10" s="90">
        <v>0</v>
      </c>
      <c r="P10" s="91">
        <f>N10+O10</f>
        <v>1</v>
      </c>
      <c r="Q10" s="80">
        <f>IFERROR(P10/M10,"-")</f>
        <v>0.05</v>
      </c>
      <c r="R10" s="79">
        <v>1</v>
      </c>
      <c r="S10" s="79">
        <v>0</v>
      </c>
      <c r="T10" s="80">
        <f>IFERROR(R10/(P10),"-")</f>
        <v>1</v>
      </c>
      <c r="U10" s="186"/>
      <c r="V10" s="82">
        <v>0</v>
      </c>
      <c r="W10" s="80">
        <f>IF(P10=0,"-",V10/P10)</f>
        <v>0</v>
      </c>
      <c r="X10" s="185">
        <v>0</v>
      </c>
      <c r="Y10" s="186">
        <f>IFERROR(X10/P10,"-")</f>
        <v>0</v>
      </c>
      <c r="Z10" s="186" t="str">
        <f>IFERROR(X10/V10,"-")</f>
        <v>-</v>
      </c>
      <c r="AA10" s="18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>
        <f>IF(P10=0,"",IF(BE10=0,"",(BE10/P10)))</f>
        <v>0</v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>
        <v>1</v>
      </c>
      <c r="BO10" s="118">
        <f>IF(P10=0,"",IF(BN10=0,"",(BN10/P10)))</f>
        <v>1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/>
      <c r="BX10" s="125">
        <f>IF(P10=0,"",IF(BW10=0,"",(BW10/P10)))</f>
        <v>0</v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189" t="s">
        <v>79</v>
      </c>
      <c r="C11" s="189"/>
      <c r="D11" s="189" t="s">
        <v>77</v>
      </c>
      <c r="E11" s="189" t="s">
        <v>78</v>
      </c>
      <c r="F11" s="189" t="s">
        <v>70</v>
      </c>
      <c r="G11" s="88"/>
      <c r="H11" s="88"/>
      <c r="I11" s="88"/>
      <c r="J11" s="180"/>
      <c r="K11" s="79">
        <v>27</v>
      </c>
      <c r="L11" s="79">
        <v>21</v>
      </c>
      <c r="M11" s="79">
        <v>9</v>
      </c>
      <c r="N11" s="89">
        <v>3</v>
      </c>
      <c r="O11" s="90">
        <v>0</v>
      </c>
      <c r="P11" s="91">
        <f>N11+O11</f>
        <v>3</v>
      </c>
      <c r="Q11" s="80">
        <f>IFERROR(P11/M11,"-")</f>
        <v>0.33333333333333</v>
      </c>
      <c r="R11" s="79">
        <v>0</v>
      </c>
      <c r="S11" s="79">
        <v>1</v>
      </c>
      <c r="T11" s="80">
        <f>IFERROR(R11/(P11),"-")</f>
        <v>0</v>
      </c>
      <c r="U11" s="186"/>
      <c r="V11" s="82">
        <v>2</v>
      </c>
      <c r="W11" s="80">
        <f>IF(P11=0,"-",V11/P11)</f>
        <v>0.66666666666667</v>
      </c>
      <c r="X11" s="185">
        <v>222000</v>
      </c>
      <c r="Y11" s="186">
        <f>IFERROR(X11/P11,"-")</f>
        <v>74000</v>
      </c>
      <c r="Z11" s="186">
        <f>IFERROR(X11/V11,"-")</f>
        <v>111000</v>
      </c>
      <c r="AA11" s="18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>
        <f>IF(P11=0,"",IF(BE11=0,"",(BE11/P11)))</f>
        <v>0</v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>
        <v>2</v>
      </c>
      <c r="BO11" s="118">
        <f>IF(P11=0,"",IF(BN11=0,"",(BN11/P11)))</f>
        <v>0.66666666666667</v>
      </c>
      <c r="BP11" s="119">
        <v>1</v>
      </c>
      <c r="BQ11" s="120">
        <f>IFERROR(BP11/BN11,"-")</f>
        <v>0.5</v>
      </c>
      <c r="BR11" s="121">
        <v>49000</v>
      </c>
      <c r="BS11" s="122">
        <f>IFERROR(BR11/BN11,"-")</f>
        <v>24500</v>
      </c>
      <c r="BT11" s="123"/>
      <c r="BU11" s="123"/>
      <c r="BV11" s="123">
        <v>1</v>
      </c>
      <c r="BW11" s="124">
        <v>1</v>
      </c>
      <c r="BX11" s="125">
        <f>IF(P11=0,"",IF(BW11=0,"",(BW11/P11)))</f>
        <v>0.33333333333333</v>
      </c>
      <c r="BY11" s="126">
        <v>1</v>
      </c>
      <c r="BZ11" s="127">
        <f>IFERROR(BY11/BW11,"-")</f>
        <v>1</v>
      </c>
      <c r="CA11" s="128">
        <v>173000</v>
      </c>
      <c r="CB11" s="129">
        <f>IFERROR(CA11/BW11,"-")</f>
        <v>173000</v>
      </c>
      <c r="CC11" s="130"/>
      <c r="CD11" s="130"/>
      <c r="CE11" s="130">
        <v>1</v>
      </c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2</v>
      </c>
      <c r="CP11" s="139">
        <v>222000</v>
      </c>
      <c r="CQ11" s="139">
        <v>173000</v>
      </c>
      <c r="CR11" s="139"/>
      <c r="CS11" s="140" t="str">
        <f>IF(AND(CQ11=0,CR11=0),"",IF(AND(CQ11&lt;=100000,CR11&lt;=100000),"",IF(CQ11/CP11&gt;0.7,"男高",IF(CR11/CP11&gt;0.7,"女高",""))))</f>
        <v>男高</v>
      </c>
    </row>
    <row r="12" spans="1:98">
      <c r="A12" s="78">
        <f>AB12</f>
        <v>0.35984848484848</v>
      </c>
      <c r="B12" s="189" t="s">
        <v>80</v>
      </c>
      <c r="C12" s="189"/>
      <c r="D12" s="189" t="s">
        <v>81</v>
      </c>
      <c r="E12" s="189" t="s">
        <v>64</v>
      </c>
      <c r="F12" s="189" t="s">
        <v>65</v>
      </c>
      <c r="G12" s="88" t="s">
        <v>82</v>
      </c>
      <c r="H12" s="88" t="s">
        <v>73</v>
      </c>
      <c r="I12" s="190" t="s">
        <v>83</v>
      </c>
      <c r="J12" s="180">
        <v>264000</v>
      </c>
      <c r="K12" s="79">
        <v>3</v>
      </c>
      <c r="L12" s="79">
        <v>0</v>
      </c>
      <c r="M12" s="79">
        <v>12</v>
      </c>
      <c r="N12" s="89">
        <v>1</v>
      </c>
      <c r="O12" s="90">
        <v>0</v>
      </c>
      <c r="P12" s="91">
        <f>N12+O12</f>
        <v>1</v>
      </c>
      <c r="Q12" s="80">
        <f>IFERROR(P12/M12,"-")</f>
        <v>0.083333333333333</v>
      </c>
      <c r="R12" s="79">
        <v>1</v>
      </c>
      <c r="S12" s="79">
        <v>1</v>
      </c>
      <c r="T12" s="80">
        <f>IFERROR(R12/(P12),"-")</f>
        <v>1</v>
      </c>
      <c r="U12" s="186">
        <f>IFERROR(J12/SUM(N12:O17),"-")</f>
        <v>26400</v>
      </c>
      <c r="V12" s="82">
        <v>1</v>
      </c>
      <c r="W12" s="80">
        <f>IF(P12=0,"-",V12/P12)</f>
        <v>1</v>
      </c>
      <c r="X12" s="185">
        <v>3000</v>
      </c>
      <c r="Y12" s="186">
        <f>IFERROR(X12/P12,"-")</f>
        <v>3000</v>
      </c>
      <c r="Z12" s="186">
        <f>IFERROR(X12/V12,"-")</f>
        <v>3000</v>
      </c>
      <c r="AA12" s="180">
        <f>SUM(X12:X17)-SUM(J12:J17)</f>
        <v>-169000</v>
      </c>
      <c r="AB12" s="83">
        <f>SUM(X12:X17)/SUM(J12:J17)</f>
        <v>0.35984848484848</v>
      </c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>
        <f>IF(P12=0,"",IF(BE12=0,"",(BE12/P12)))</f>
        <v>0</v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/>
      <c r="BO12" s="118">
        <f>IF(P12=0,"",IF(BN12=0,"",(BN12/P12)))</f>
        <v>0</v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>
        <v>1</v>
      </c>
      <c r="BX12" s="125">
        <f>IF(P12=0,"",IF(BW12=0,"",(BW12/P12)))</f>
        <v>1</v>
      </c>
      <c r="BY12" s="126">
        <v>1</v>
      </c>
      <c r="BZ12" s="127">
        <f>IFERROR(BY12/BW12,"-")</f>
        <v>1</v>
      </c>
      <c r="CA12" s="128">
        <v>3000</v>
      </c>
      <c r="CB12" s="129">
        <f>IFERROR(CA12/BW12,"-")</f>
        <v>3000</v>
      </c>
      <c r="CC12" s="130">
        <v>1</v>
      </c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1</v>
      </c>
      <c r="CP12" s="139">
        <v>3000</v>
      </c>
      <c r="CQ12" s="139">
        <v>3000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84</v>
      </c>
      <c r="C13" s="189"/>
      <c r="D13" s="189" t="s">
        <v>63</v>
      </c>
      <c r="E13" s="189" t="s">
        <v>78</v>
      </c>
      <c r="F13" s="189" t="s">
        <v>65</v>
      </c>
      <c r="G13" s="88" t="s">
        <v>82</v>
      </c>
      <c r="H13" s="88" t="s">
        <v>73</v>
      </c>
      <c r="I13" s="190" t="s">
        <v>74</v>
      </c>
      <c r="J13" s="180"/>
      <c r="K13" s="79">
        <v>3</v>
      </c>
      <c r="L13" s="79">
        <v>0</v>
      </c>
      <c r="M13" s="79">
        <v>21</v>
      </c>
      <c r="N13" s="89">
        <v>0</v>
      </c>
      <c r="O13" s="90">
        <v>0</v>
      </c>
      <c r="P13" s="91">
        <f>N13+O13</f>
        <v>0</v>
      </c>
      <c r="Q13" s="80">
        <f>IFERROR(P13/M13,"-")</f>
        <v>0</v>
      </c>
      <c r="R13" s="79">
        <v>0</v>
      </c>
      <c r="S13" s="79">
        <v>0</v>
      </c>
      <c r="T13" s="80" t="str">
        <f>IFERROR(R13/(P13),"-")</f>
        <v>-</v>
      </c>
      <c r="U13" s="186"/>
      <c r="V13" s="82">
        <v>0</v>
      </c>
      <c r="W13" s="80" t="str">
        <f>IF(P13=0,"-",V13/P13)</f>
        <v>-</v>
      </c>
      <c r="X13" s="185">
        <v>0</v>
      </c>
      <c r="Y13" s="186" t="str">
        <f>IFERROR(X13/P13,"-")</f>
        <v>-</v>
      </c>
      <c r="Z13" s="186" t="str">
        <f>IFERROR(X13/V13,"-")</f>
        <v>-</v>
      </c>
      <c r="AA13" s="180"/>
      <c r="AB13" s="83"/>
      <c r="AC13" s="77"/>
      <c r="AD13" s="92"/>
      <c r="AE13" s="93" t="str">
        <f>IF(P13=0,"",IF(AD13=0,"",(AD13/P13)))</f>
        <v/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 t="str">
        <f>IF(P13=0,"",IF(AM13=0,"",(AM13/P13)))</f>
        <v/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 t="str">
        <f>IF(P13=0,"",IF(AV13=0,"",(AV13/P13)))</f>
        <v/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 t="str">
        <f>IF(P13=0,"",IF(BE13=0,"",(BE13/P13)))</f>
        <v/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/>
      <c r="BO13" s="118" t="str">
        <f>IF(P13=0,"",IF(BN13=0,"",(BN13/P13)))</f>
        <v/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/>
      <c r="BX13" s="125" t="str">
        <f>IF(P13=0,"",IF(BW13=0,"",(BW13/P13)))</f>
        <v/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 t="str">
        <f>IF(P13=0,"",IF(CF13=0,"",(CF13/P13)))</f>
        <v/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189" t="s">
        <v>85</v>
      </c>
      <c r="C14" s="189"/>
      <c r="D14" s="189" t="s">
        <v>86</v>
      </c>
      <c r="E14" s="189" t="s">
        <v>87</v>
      </c>
      <c r="F14" s="189" t="s">
        <v>65</v>
      </c>
      <c r="G14" s="88" t="s">
        <v>82</v>
      </c>
      <c r="H14" s="88" t="s">
        <v>73</v>
      </c>
      <c r="I14" s="191" t="s">
        <v>88</v>
      </c>
      <c r="J14" s="180"/>
      <c r="K14" s="79">
        <v>3</v>
      </c>
      <c r="L14" s="79">
        <v>0</v>
      </c>
      <c r="M14" s="79">
        <v>19</v>
      </c>
      <c r="N14" s="89">
        <v>1</v>
      </c>
      <c r="O14" s="90">
        <v>0</v>
      </c>
      <c r="P14" s="91">
        <f>N14+O14</f>
        <v>1</v>
      </c>
      <c r="Q14" s="80">
        <f>IFERROR(P14/M14,"-")</f>
        <v>0.052631578947368</v>
      </c>
      <c r="R14" s="79">
        <v>0</v>
      </c>
      <c r="S14" s="79">
        <v>1</v>
      </c>
      <c r="T14" s="80">
        <f>IFERROR(R14/(P14),"-")</f>
        <v>0</v>
      </c>
      <c r="U14" s="186"/>
      <c r="V14" s="82">
        <v>0</v>
      </c>
      <c r="W14" s="80">
        <f>IF(P14=0,"-",V14/P14)</f>
        <v>0</v>
      </c>
      <c r="X14" s="185">
        <v>0</v>
      </c>
      <c r="Y14" s="186">
        <f>IFERROR(X14/P14,"-")</f>
        <v>0</v>
      </c>
      <c r="Z14" s="186" t="str">
        <f>IFERROR(X14/V14,"-")</f>
        <v>-</v>
      </c>
      <c r="AA14" s="18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1</v>
      </c>
      <c r="BF14" s="111">
        <f>IF(P14=0,"",IF(BE14=0,"",(BE14/P14)))</f>
        <v>1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/>
      <c r="BO14" s="118">
        <f>IF(P14=0,"",IF(BN14=0,"",(BN14/P14)))</f>
        <v>0</v>
      </c>
      <c r="BP14" s="119"/>
      <c r="BQ14" s="120" t="str">
        <f>IFERROR(BP14/BN14,"-")</f>
        <v>-</v>
      </c>
      <c r="BR14" s="121"/>
      <c r="BS14" s="122" t="str">
        <f>IFERROR(BR14/BN14,"-")</f>
        <v>-</v>
      </c>
      <c r="BT14" s="123"/>
      <c r="BU14" s="123"/>
      <c r="BV14" s="123"/>
      <c r="BW14" s="124"/>
      <c r="BX14" s="125">
        <f>IF(P14=0,"",IF(BW14=0,"",(BW14/P14)))</f>
        <v>0</v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89</v>
      </c>
      <c r="C15" s="189"/>
      <c r="D15" s="189" t="s">
        <v>90</v>
      </c>
      <c r="E15" s="189" t="s">
        <v>91</v>
      </c>
      <c r="F15" s="189" t="s">
        <v>65</v>
      </c>
      <c r="G15" s="88" t="s">
        <v>82</v>
      </c>
      <c r="H15" s="88" t="s">
        <v>73</v>
      </c>
      <c r="I15" s="191" t="s">
        <v>92</v>
      </c>
      <c r="J15" s="180"/>
      <c r="K15" s="79">
        <v>2</v>
      </c>
      <c r="L15" s="79">
        <v>0</v>
      </c>
      <c r="M15" s="79">
        <v>6</v>
      </c>
      <c r="N15" s="89">
        <v>0</v>
      </c>
      <c r="O15" s="90">
        <v>0</v>
      </c>
      <c r="P15" s="91">
        <f>N15+O15</f>
        <v>0</v>
      </c>
      <c r="Q15" s="80">
        <f>IFERROR(P15/M15,"-")</f>
        <v>0</v>
      </c>
      <c r="R15" s="79">
        <v>0</v>
      </c>
      <c r="S15" s="79">
        <v>0</v>
      </c>
      <c r="T15" s="80" t="str">
        <f>IFERROR(R15/(P15),"-")</f>
        <v>-</v>
      </c>
      <c r="U15" s="186"/>
      <c r="V15" s="82">
        <v>0</v>
      </c>
      <c r="W15" s="80" t="str">
        <f>IF(P15=0,"-",V15/P15)</f>
        <v>-</v>
      </c>
      <c r="X15" s="185">
        <v>0</v>
      </c>
      <c r="Y15" s="186" t="str">
        <f>IFERROR(X15/P15,"-")</f>
        <v>-</v>
      </c>
      <c r="Z15" s="186" t="str">
        <f>IFERROR(X15/V15,"-")</f>
        <v>-</v>
      </c>
      <c r="AA15" s="180"/>
      <c r="AB15" s="83"/>
      <c r="AC15" s="77"/>
      <c r="AD15" s="92"/>
      <c r="AE15" s="93" t="str">
        <f>IF(P15=0,"",IF(AD15=0,"",(AD15/P15)))</f>
        <v/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 t="str">
        <f>IF(P15=0,"",IF(AM15=0,"",(AM15/P15)))</f>
        <v/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 t="str">
        <f>IF(P15=0,"",IF(AV15=0,"",(AV15/P15)))</f>
        <v/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 t="str">
        <f>IF(P15=0,"",IF(BE15=0,"",(BE15/P15)))</f>
        <v/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/>
      <c r="BO15" s="118" t="str">
        <f>IF(P15=0,"",IF(BN15=0,"",(BN15/P15)))</f>
        <v/>
      </c>
      <c r="BP15" s="119"/>
      <c r="BQ15" s="120" t="str">
        <f>IFERROR(BP15/BN15,"-")</f>
        <v>-</v>
      </c>
      <c r="BR15" s="121"/>
      <c r="BS15" s="122" t="str">
        <f>IFERROR(BR15/BN15,"-")</f>
        <v>-</v>
      </c>
      <c r="BT15" s="123"/>
      <c r="BU15" s="123"/>
      <c r="BV15" s="123"/>
      <c r="BW15" s="124"/>
      <c r="BX15" s="125" t="str">
        <f>IF(P15=0,"",IF(BW15=0,"",(BW15/P15)))</f>
        <v/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/>
      <c r="CG15" s="132" t="str">
        <f>IF(P15=0,"",IF(CF15=0,"",(CF15/P15)))</f>
        <v/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189" t="s">
        <v>93</v>
      </c>
      <c r="C16" s="189"/>
      <c r="D16" s="189" t="s">
        <v>94</v>
      </c>
      <c r="E16" s="189" t="s">
        <v>95</v>
      </c>
      <c r="F16" s="189" t="s">
        <v>65</v>
      </c>
      <c r="G16" s="88" t="s">
        <v>82</v>
      </c>
      <c r="H16" s="88" t="s">
        <v>73</v>
      </c>
      <c r="I16" s="88"/>
      <c r="J16" s="180"/>
      <c r="K16" s="79">
        <v>1</v>
      </c>
      <c r="L16" s="79">
        <v>0</v>
      </c>
      <c r="M16" s="79">
        <v>3</v>
      </c>
      <c r="N16" s="89">
        <v>0</v>
      </c>
      <c r="O16" s="90">
        <v>0</v>
      </c>
      <c r="P16" s="91">
        <f>N16+O16</f>
        <v>0</v>
      </c>
      <c r="Q16" s="80">
        <f>IFERROR(P16/M16,"-")</f>
        <v>0</v>
      </c>
      <c r="R16" s="79">
        <v>0</v>
      </c>
      <c r="S16" s="79">
        <v>0</v>
      </c>
      <c r="T16" s="80" t="str">
        <f>IFERROR(R16/(P16),"-")</f>
        <v>-</v>
      </c>
      <c r="U16" s="186"/>
      <c r="V16" s="82">
        <v>0</v>
      </c>
      <c r="W16" s="80" t="str">
        <f>IF(P16=0,"-",V16/P16)</f>
        <v>-</v>
      </c>
      <c r="X16" s="185">
        <v>0</v>
      </c>
      <c r="Y16" s="186" t="str">
        <f>IFERROR(X16/P16,"-")</f>
        <v>-</v>
      </c>
      <c r="Z16" s="186" t="str">
        <f>IFERROR(X16/V16,"-")</f>
        <v>-</v>
      </c>
      <c r="AA16" s="180"/>
      <c r="AB16" s="83"/>
      <c r="AC16" s="77"/>
      <c r="AD16" s="92"/>
      <c r="AE16" s="93" t="str">
        <f>IF(P16=0,"",IF(AD16=0,"",(AD16/P16)))</f>
        <v/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 t="str">
        <f>IF(P16=0,"",IF(AM16=0,"",(AM16/P16)))</f>
        <v/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 t="str">
        <f>IF(P16=0,"",IF(AV16=0,"",(AV16/P16)))</f>
        <v/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 t="str">
        <f>IF(P16=0,"",IF(BE16=0,"",(BE16/P16)))</f>
        <v/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/>
      <c r="BO16" s="118" t="str">
        <f>IF(P16=0,"",IF(BN16=0,"",(BN16/P16)))</f>
        <v/>
      </c>
      <c r="BP16" s="119"/>
      <c r="BQ16" s="120" t="str">
        <f>IFERROR(BP16/BN16,"-")</f>
        <v>-</v>
      </c>
      <c r="BR16" s="121"/>
      <c r="BS16" s="122" t="str">
        <f>IFERROR(BR16/BN16,"-")</f>
        <v>-</v>
      </c>
      <c r="BT16" s="123"/>
      <c r="BU16" s="123"/>
      <c r="BV16" s="123"/>
      <c r="BW16" s="124"/>
      <c r="BX16" s="125" t="str">
        <f>IF(P16=0,"",IF(BW16=0,"",(BW16/P16)))</f>
        <v/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 t="str">
        <f>IF(P16=0,"",IF(CF16=0,"",(CF16/P16)))</f>
        <v/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189" t="s">
        <v>96</v>
      </c>
      <c r="C17" s="189"/>
      <c r="D17" s="189" t="s">
        <v>97</v>
      </c>
      <c r="E17" s="189" t="s">
        <v>97</v>
      </c>
      <c r="F17" s="189" t="s">
        <v>70</v>
      </c>
      <c r="G17" s="88" t="s">
        <v>98</v>
      </c>
      <c r="H17" s="88"/>
      <c r="I17" s="88"/>
      <c r="J17" s="180"/>
      <c r="K17" s="79">
        <v>62</v>
      </c>
      <c r="L17" s="79">
        <v>28</v>
      </c>
      <c r="M17" s="79">
        <v>16</v>
      </c>
      <c r="N17" s="89">
        <v>8</v>
      </c>
      <c r="O17" s="90">
        <v>0</v>
      </c>
      <c r="P17" s="91">
        <f>N17+O17</f>
        <v>8</v>
      </c>
      <c r="Q17" s="80">
        <f>IFERROR(P17/M17,"-")</f>
        <v>0.5</v>
      </c>
      <c r="R17" s="79">
        <v>6</v>
      </c>
      <c r="S17" s="79">
        <v>2</v>
      </c>
      <c r="T17" s="80">
        <f>IFERROR(R17/(P17),"-")</f>
        <v>0.75</v>
      </c>
      <c r="U17" s="186"/>
      <c r="V17" s="82">
        <v>3</v>
      </c>
      <c r="W17" s="80">
        <f>IF(P17=0,"-",V17/P17)</f>
        <v>0.375</v>
      </c>
      <c r="X17" s="185">
        <v>92000</v>
      </c>
      <c r="Y17" s="186">
        <f>IFERROR(X17/P17,"-")</f>
        <v>11500</v>
      </c>
      <c r="Z17" s="186">
        <f>IFERROR(X17/V17,"-")</f>
        <v>30666.666666667</v>
      </c>
      <c r="AA17" s="18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>
        <f>IF(P17=0,"",IF(BE17=0,"",(BE17/P17)))</f>
        <v>0</v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>
        <v>5</v>
      </c>
      <c r="BO17" s="118">
        <f>IF(P17=0,"",IF(BN17=0,"",(BN17/P17)))</f>
        <v>0.625</v>
      </c>
      <c r="BP17" s="119"/>
      <c r="BQ17" s="120">
        <f>IFERROR(BP17/BN17,"-")</f>
        <v>0</v>
      </c>
      <c r="BR17" s="121"/>
      <c r="BS17" s="122">
        <f>IFERROR(BR17/BN17,"-")</f>
        <v>0</v>
      </c>
      <c r="BT17" s="123"/>
      <c r="BU17" s="123"/>
      <c r="BV17" s="123"/>
      <c r="BW17" s="124">
        <v>3</v>
      </c>
      <c r="BX17" s="125">
        <f>IF(P17=0,"",IF(BW17=0,"",(BW17/P17)))</f>
        <v>0.375</v>
      </c>
      <c r="BY17" s="126">
        <v>3</v>
      </c>
      <c r="BZ17" s="127">
        <f>IFERROR(BY17/BW17,"-")</f>
        <v>1</v>
      </c>
      <c r="CA17" s="128">
        <v>92000</v>
      </c>
      <c r="CB17" s="129">
        <f>IFERROR(CA17/BW17,"-")</f>
        <v>30666.666666667</v>
      </c>
      <c r="CC17" s="130"/>
      <c r="CD17" s="130"/>
      <c r="CE17" s="130">
        <v>3</v>
      </c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3</v>
      </c>
      <c r="CP17" s="139">
        <v>92000</v>
      </c>
      <c r="CQ17" s="139">
        <v>49000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>
        <f>AB18</f>
        <v>1.6433333333333</v>
      </c>
      <c r="B18" s="189" t="s">
        <v>99</v>
      </c>
      <c r="C18" s="189"/>
      <c r="D18" s="189" t="s">
        <v>100</v>
      </c>
      <c r="E18" s="189" t="s">
        <v>64</v>
      </c>
      <c r="F18" s="189" t="s">
        <v>65</v>
      </c>
      <c r="G18" s="88" t="s">
        <v>101</v>
      </c>
      <c r="H18" s="88" t="s">
        <v>102</v>
      </c>
      <c r="I18" s="88" t="s">
        <v>103</v>
      </c>
      <c r="J18" s="180">
        <v>300000</v>
      </c>
      <c r="K18" s="79">
        <v>18</v>
      </c>
      <c r="L18" s="79">
        <v>0</v>
      </c>
      <c r="M18" s="79">
        <v>82</v>
      </c>
      <c r="N18" s="89">
        <v>4</v>
      </c>
      <c r="O18" s="90">
        <v>0</v>
      </c>
      <c r="P18" s="91">
        <f>N18+O18</f>
        <v>4</v>
      </c>
      <c r="Q18" s="80">
        <f>IFERROR(P18/M18,"-")</f>
        <v>0.048780487804878</v>
      </c>
      <c r="R18" s="79">
        <v>3</v>
      </c>
      <c r="S18" s="79">
        <v>0</v>
      </c>
      <c r="T18" s="80">
        <f>IFERROR(R18/(P18),"-")</f>
        <v>0.75</v>
      </c>
      <c r="U18" s="186">
        <f>IFERROR(J18/SUM(N18:O19),"-")</f>
        <v>21428.571428571</v>
      </c>
      <c r="V18" s="82">
        <v>2</v>
      </c>
      <c r="W18" s="80">
        <f>IF(P18=0,"-",V18/P18)</f>
        <v>0.5</v>
      </c>
      <c r="X18" s="185">
        <v>33000</v>
      </c>
      <c r="Y18" s="186">
        <f>IFERROR(X18/P18,"-")</f>
        <v>8250</v>
      </c>
      <c r="Z18" s="186">
        <f>IFERROR(X18/V18,"-")</f>
        <v>16500</v>
      </c>
      <c r="AA18" s="180">
        <f>SUM(X18:X19)-SUM(J18:J19)</f>
        <v>193000</v>
      </c>
      <c r="AB18" s="83">
        <f>SUM(X18:X19)/SUM(J18:J19)</f>
        <v>1.6433333333333</v>
      </c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>
        <v>1</v>
      </c>
      <c r="BF18" s="111">
        <f>IF(P18=0,"",IF(BE18=0,"",(BE18/P18)))</f>
        <v>0.25</v>
      </c>
      <c r="BG18" s="110">
        <v>1</v>
      </c>
      <c r="BH18" s="112">
        <f>IFERROR(BG18/BE18,"-")</f>
        <v>1</v>
      </c>
      <c r="BI18" s="113">
        <v>3000</v>
      </c>
      <c r="BJ18" s="114">
        <f>IFERROR(BI18/BE18,"-")</f>
        <v>3000</v>
      </c>
      <c r="BK18" s="115">
        <v>1</v>
      </c>
      <c r="BL18" s="115"/>
      <c r="BM18" s="115"/>
      <c r="BN18" s="117">
        <v>2</v>
      </c>
      <c r="BO18" s="118">
        <f>IF(P18=0,"",IF(BN18=0,"",(BN18/P18)))</f>
        <v>0.5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>
        <v>1</v>
      </c>
      <c r="BX18" s="125">
        <f>IF(P18=0,"",IF(BW18=0,"",(BW18/P18)))</f>
        <v>0.25</v>
      </c>
      <c r="BY18" s="126">
        <v>1</v>
      </c>
      <c r="BZ18" s="127">
        <f>IFERROR(BY18/BW18,"-")</f>
        <v>1</v>
      </c>
      <c r="CA18" s="128">
        <v>30000</v>
      </c>
      <c r="CB18" s="129">
        <f>IFERROR(CA18/BW18,"-")</f>
        <v>30000</v>
      </c>
      <c r="CC18" s="130"/>
      <c r="CD18" s="130"/>
      <c r="CE18" s="130">
        <v>1</v>
      </c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2</v>
      </c>
      <c r="CP18" s="139">
        <v>33000</v>
      </c>
      <c r="CQ18" s="139">
        <v>30000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189" t="s">
        <v>104</v>
      </c>
      <c r="C19" s="189"/>
      <c r="D19" s="189" t="s">
        <v>100</v>
      </c>
      <c r="E19" s="189" t="s">
        <v>64</v>
      </c>
      <c r="F19" s="189" t="s">
        <v>70</v>
      </c>
      <c r="G19" s="88"/>
      <c r="H19" s="88"/>
      <c r="I19" s="88"/>
      <c r="J19" s="180"/>
      <c r="K19" s="79">
        <v>53</v>
      </c>
      <c r="L19" s="79">
        <v>34</v>
      </c>
      <c r="M19" s="79">
        <v>21</v>
      </c>
      <c r="N19" s="89">
        <v>10</v>
      </c>
      <c r="O19" s="90">
        <v>0</v>
      </c>
      <c r="P19" s="91">
        <f>N19+O19</f>
        <v>10</v>
      </c>
      <c r="Q19" s="80">
        <f>IFERROR(P19/M19,"-")</f>
        <v>0.47619047619048</v>
      </c>
      <c r="R19" s="79">
        <v>4</v>
      </c>
      <c r="S19" s="79">
        <v>5</v>
      </c>
      <c r="T19" s="80">
        <f>IFERROR(R19/(P19),"-")</f>
        <v>0.4</v>
      </c>
      <c r="U19" s="186"/>
      <c r="V19" s="82">
        <v>6</v>
      </c>
      <c r="W19" s="80">
        <f>IF(P19=0,"-",V19/P19)</f>
        <v>0.6</v>
      </c>
      <c r="X19" s="185">
        <v>460000</v>
      </c>
      <c r="Y19" s="186">
        <f>IFERROR(X19/P19,"-")</f>
        <v>46000</v>
      </c>
      <c r="Z19" s="186">
        <f>IFERROR(X19/V19,"-")</f>
        <v>76666.666666667</v>
      </c>
      <c r="AA19" s="18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>
        <v>2</v>
      </c>
      <c r="BF19" s="111">
        <f>IF(P19=0,"",IF(BE19=0,"",(BE19/P19)))</f>
        <v>0.2</v>
      </c>
      <c r="BG19" s="110">
        <v>1</v>
      </c>
      <c r="BH19" s="112">
        <f>IFERROR(BG19/BE19,"-")</f>
        <v>0.5</v>
      </c>
      <c r="BI19" s="113">
        <v>3000</v>
      </c>
      <c r="BJ19" s="114">
        <f>IFERROR(BI19/BE19,"-")</f>
        <v>1500</v>
      </c>
      <c r="BK19" s="115">
        <v>1</v>
      </c>
      <c r="BL19" s="115"/>
      <c r="BM19" s="115"/>
      <c r="BN19" s="117">
        <v>4</v>
      </c>
      <c r="BO19" s="118">
        <f>IF(P19=0,"",IF(BN19=0,"",(BN19/P19)))</f>
        <v>0.4</v>
      </c>
      <c r="BP19" s="119">
        <v>3</v>
      </c>
      <c r="BQ19" s="120">
        <f>IFERROR(BP19/BN19,"-")</f>
        <v>0.75</v>
      </c>
      <c r="BR19" s="121">
        <v>44000</v>
      </c>
      <c r="BS19" s="122">
        <f>IFERROR(BR19/BN19,"-")</f>
        <v>11000</v>
      </c>
      <c r="BT19" s="123">
        <v>1</v>
      </c>
      <c r="BU19" s="123">
        <v>1</v>
      </c>
      <c r="BV19" s="123">
        <v>1</v>
      </c>
      <c r="BW19" s="124">
        <v>3</v>
      </c>
      <c r="BX19" s="125">
        <f>IF(P19=0,"",IF(BW19=0,"",(BW19/P19)))</f>
        <v>0.3</v>
      </c>
      <c r="BY19" s="126">
        <v>1</v>
      </c>
      <c r="BZ19" s="127">
        <f>IFERROR(BY19/BW19,"-")</f>
        <v>0.33333333333333</v>
      </c>
      <c r="CA19" s="128">
        <v>15000</v>
      </c>
      <c r="CB19" s="129">
        <f>IFERROR(CA19/BW19,"-")</f>
        <v>5000</v>
      </c>
      <c r="CC19" s="130"/>
      <c r="CD19" s="130"/>
      <c r="CE19" s="130">
        <v>1</v>
      </c>
      <c r="CF19" s="131">
        <v>1</v>
      </c>
      <c r="CG19" s="132">
        <f>IF(P19=0,"",IF(CF19=0,"",(CF19/P19)))</f>
        <v>0.1</v>
      </c>
      <c r="CH19" s="133">
        <v>1</v>
      </c>
      <c r="CI19" s="134">
        <f>IFERROR(CH19/CF19,"-")</f>
        <v>1</v>
      </c>
      <c r="CJ19" s="135">
        <v>408000</v>
      </c>
      <c r="CK19" s="136">
        <f>IFERROR(CJ19/CF19,"-")</f>
        <v>408000</v>
      </c>
      <c r="CL19" s="137"/>
      <c r="CM19" s="137"/>
      <c r="CN19" s="137">
        <v>1</v>
      </c>
      <c r="CO19" s="138">
        <v>6</v>
      </c>
      <c r="CP19" s="139">
        <v>460000</v>
      </c>
      <c r="CQ19" s="139">
        <v>408000</v>
      </c>
      <c r="CR19" s="139"/>
      <c r="CS19" s="140" t="str">
        <f>IF(AND(CQ19=0,CR19=0),"",IF(AND(CQ19&lt;=100000,CR19&lt;=100000),"",IF(CQ19/CP19&gt;0.7,"男高",IF(CR19/CP19&gt;0.7,"女高",""))))</f>
        <v>男高</v>
      </c>
    </row>
    <row r="20" spans="1:98">
      <c r="A20" s="78">
        <f>AB20</f>
        <v>2.7277777777778</v>
      </c>
      <c r="B20" s="189" t="s">
        <v>105</v>
      </c>
      <c r="C20" s="189"/>
      <c r="D20" s="189" t="s">
        <v>90</v>
      </c>
      <c r="E20" s="189" t="s">
        <v>106</v>
      </c>
      <c r="F20" s="189" t="s">
        <v>65</v>
      </c>
      <c r="G20" s="88" t="s">
        <v>107</v>
      </c>
      <c r="H20" s="88" t="s">
        <v>108</v>
      </c>
      <c r="I20" s="88" t="s">
        <v>109</v>
      </c>
      <c r="J20" s="180">
        <v>360000</v>
      </c>
      <c r="K20" s="79">
        <v>10</v>
      </c>
      <c r="L20" s="79">
        <v>0</v>
      </c>
      <c r="M20" s="79">
        <v>45</v>
      </c>
      <c r="N20" s="89">
        <v>3</v>
      </c>
      <c r="O20" s="90">
        <v>0</v>
      </c>
      <c r="P20" s="91">
        <f>N20+O20</f>
        <v>3</v>
      </c>
      <c r="Q20" s="80">
        <f>IFERROR(P20/M20,"-")</f>
        <v>0.066666666666667</v>
      </c>
      <c r="R20" s="79">
        <v>3</v>
      </c>
      <c r="S20" s="79">
        <v>0</v>
      </c>
      <c r="T20" s="80">
        <f>IFERROR(R20/(P20),"-")</f>
        <v>1</v>
      </c>
      <c r="U20" s="186">
        <f>IFERROR(J20/SUM(N20:O24),"-")</f>
        <v>15652.173913043</v>
      </c>
      <c r="V20" s="82">
        <v>3</v>
      </c>
      <c r="W20" s="80">
        <f>IF(P20=0,"-",V20/P20)</f>
        <v>1</v>
      </c>
      <c r="X20" s="185">
        <v>132000</v>
      </c>
      <c r="Y20" s="186">
        <f>IFERROR(X20/P20,"-")</f>
        <v>44000</v>
      </c>
      <c r="Z20" s="186">
        <f>IFERROR(X20/V20,"-")</f>
        <v>44000</v>
      </c>
      <c r="AA20" s="180">
        <f>SUM(X20:X24)-SUM(J20:J24)</f>
        <v>622000</v>
      </c>
      <c r="AB20" s="83">
        <f>SUM(X20:X24)/SUM(J20:J24)</f>
        <v>2.7277777777778</v>
      </c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>
        <v>1</v>
      </c>
      <c r="BF20" s="111">
        <f>IF(P20=0,"",IF(BE20=0,"",(BE20/P20)))</f>
        <v>0.33333333333333</v>
      </c>
      <c r="BG20" s="110">
        <v>1</v>
      </c>
      <c r="BH20" s="112">
        <f>IFERROR(BG20/BE20,"-")</f>
        <v>1</v>
      </c>
      <c r="BI20" s="113">
        <v>8000</v>
      </c>
      <c r="BJ20" s="114">
        <f>IFERROR(BI20/BE20,"-")</f>
        <v>8000</v>
      </c>
      <c r="BK20" s="115"/>
      <c r="BL20" s="115">
        <v>1</v>
      </c>
      <c r="BM20" s="115"/>
      <c r="BN20" s="117">
        <v>1</v>
      </c>
      <c r="BO20" s="118">
        <f>IF(P20=0,"",IF(BN20=0,"",(BN20/P20)))</f>
        <v>0.33333333333333</v>
      </c>
      <c r="BP20" s="119">
        <v>1</v>
      </c>
      <c r="BQ20" s="120">
        <f>IFERROR(BP20/BN20,"-")</f>
        <v>1</v>
      </c>
      <c r="BR20" s="121">
        <v>3000</v>
      </c>
      <c r="BS20" s="122">
        <f>IFERROR(BR20/BN20,"-")</f>
        <v>3000</v>
      </c>
      <c r="BT20" s="123">
        <v>1</v>
      </c>
      <c r="BU20" s="123"/>
      <c r="BV20" s="123"/>
      <c r="BW20" s="124">
        <v>1</v>
      </c>
      <c r="BX20" s="125">
        <f>IF(P20=0,"",IF(BW20=0,"",(BW20/P20)))</f>
        <v>0.33333333333333</v>
      </c>
      <c r="BY20" s="126">
        <v>1</v>
      </c>
      <c r="BZ20" s="127">
        <f>IFERROR(BY20/BW20,"-")</f>
        <v>1</v>
      </c>
      <c r="CA20" s="128">
        <v>121000</v>
      </c>
      <c r="CB20" s="129">
        <f>IFERROR(CA20/BW20,"-")</f>
        <v>121000</v>
      </c>
      <c r="CC20" s="130"/>
      <c r="CD20" s="130"/>
      <c r="CE20" s="130">
        <v>1</v>
      </c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3</v>
      </c>
      <c r="CP20" s="139">
        <v>132000</v>
      </c>
      <c r="CQ20" s="139">
        <v>121000</v>
      </c>
      <c r="CR20" s="139"/>
      <c r="CS20" s="140" t="str">
        <f>IF(AND(CQ20=0,CR20=0),"",IF(AND(CQ20&lt;=100000,CR20&lt;=100000),"",IF(CQ20/CP20&gt;0.7,"男高",IF(CR20/CP20&gt;0.7,"女高",""))))</f>
        <v>男高</v>
      </c>
    </row>
    <row r="21" spans="1:98">
      <c r="A21" s="78"/>
      <c r="B21" s="189" t="s">
        <v>110</v>
      </c>
      <c r="C21" s="189"/>
      <c r="D21" s="189" t="s">
        <v>90</v>
      </c>
      <c r="E21" s="189" t="s">
        <v>111</v>
      </c>
      <c r="F21" s="189" t="s">
        <v>65</v>
      </c>
      <c r="G21" s="88"/>
      <c r="H21" s="88" t="s">
        <v>108</v>
      </c>
      <c r="I21" s="88"/>
      <c r="J21" s="180"/>
      <c r="K21" s="79">
        <v>6</v>
      </c>
      <c r="L21" s="79">
        <v>0</v>
      </c>
      <c r="M21" s="79">
        <v>21</v>
      </c>
      <c r="N21" s="89">
        <v>0</v>
      </c>
      <c r="O21" s="90">
        <v>0</v>
      </c>
      <c r="P21" s="91">
        <f>N21+O21</f>
        <v>0</v>
      </c>
      <c r="Q21" s="80">
        <f>IFERROR(P21/M21,"-")</f>
        <v>0</v>
      </c>
      <c r="R21" s="79">
        <v>0</v>
      </c>
      <c r="S21" s="79">
        <v>0</v>
      </c>
      <c r="T21" s="80" t="str">
        <f>IFERROR(R21/(P21),"-")</f>
        <v>-</v>
      </c>
      <c r="U21" s="186"/>
      <c r="V21" s="82">
        <v>0</v>
      </c>
      <c r="W21" s="80" t="str">
        <f>IF(P21=0,"-",V21/P21)</f>
        <v>-</v>
      </c>
      <c r="X21" s="185">
        <v>0</v>
      </c>
      <c r="Y21" s="186" t="str">
        <f>IFERROR(X21/P21,"-")</f>
        <v>-</v>
      </c>
      <c r="Z21" s="186" t="str">
        <f>IFERROR(X21/V21,"-")</f>
        <v>-</v>
      </c>
      <c r="AA21" s="180"/>
      <c r="AB21" s="83"/>
      <c r="AC21" s="77"/>
      <c r="AD21" s="92"/>
      <c r="AE21" s="93" t="str">
        <f>IF(P21=0,"",IF(AD21=0,"",(AD21/P21)))</f>
        <v/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 t="str">
        <f>IF(P21=0,"",IF(AM21=0,"",(AM21/P21)))</f>
        <v/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 t="str">
        <f>IF(P21=0,"",IF(AV21=0,"",(AV21/P21)))</f>
        <v/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 t="str">
        <f>IF(P21=0,"",IF(BE21=0,"",(BE21/P21)))</f>
        <v/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/>
      <c r="BO21" s="118" t="str">
        <f>IF(P21=0,"",IF(BN21=0,"",(BN21/P21)))</f>
        <v/>
      </c>
      <c r="BP21" s="119"/>
      <c r="BQ21" s="120" t="str">
        <f>IFERROR(BP21/BN21,"-")</f>
        <v>-</v>
      </c>
      <c r="BR21" s="121"/>
      <c r="BS21" s="122" t="str">
        <f>IFERROR(BR21/BN21,"-")</f>
        <v>-</v>
      </c>
      <c r="BT21" s="123"/>
      <c r="BU21" s="123"/>
      <c r="BV21" s="123"/>
      <c r="BW21" s="124"/>
      <c r="BX21" s="125" t="str">
        <f>IF(P21=0,"",IF(BW21=0,"",(BW21/P21)))</f>
        <v/>
      </c>
      <c r="BY21" s="126"/>
      <c r="BZ21" s="127" t="str">
        <f>IFERROR(BY21/BW21,"-")</f>
        <v>-</v>
      </c>
      <c r="CA21" s="128"/>
      <c r="CB21" s="129" t="str">
        <f>IFERROR(CA21/BW21,"-")</f>
        <v>-</v>
      </c>
      <c r="CC21" s="130"/>
      <c r="CD21" s="130"/>
      <c r="CE21" s="130"/>
      <c r="CF21" s="131"/>
      <c r="CG21" s="132" t="str">
        <f>IF(P21=0,"",IF(CF21=0,"",(CF21/P21)))</f>
        <v/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189" t="s">
        <v>112</v>
      </c>
      <c r="C22" s="189"/>
      <c r="D22" s="189" t="s">
        <v>90</v>
      </c>
      <c r="E22" s="189" t="s">
        <v>113</v>
      </c>
      <c r="F22" s="189" t="s">
        <v>65</v>
      </c>
      <c r="G22" s="88"/>
      <c r="H22" s="88" t="s">
        <v>108</v>
      </c>
      <c r="I22" s="88"/>
      <c r="J22" s="180"/>
      <c r="K22" s="79">
        <v>10</v>
      </c>
      <c r="L22" s="79">
        <v>0</v>
      </c>
      <c r="M22" s="79">
        <v>62</v>
      </c>
      <c r="N22" s="89">
        <v>4</v>
      </c>
      <c r="O22" s="90">
        <v>0</v>
      </c>
      <c r="P22" s="91">
        <f>N22+O22</f>
        <v>4</v>
      </c>
      <c r="Q22" s="80">
        <f>IFERROR(P22/M22,"-")</f>
        <v>0.064516129032258</v>
      </c>
      <c r="R22" s="79">
        <v>1</v>
      </c>
      <c r="S22" s="79">
        <v>1</v>
      </c>
      <c r="T22" s="80">
        <f>IFERROR(R22/(P22),"-")</f>
        <v>0.25</v>
      </c>
      <c r="U22" s="186"/>
      <c r="V22" s="82">
        <v>1</v>
      </c>
      <c r="W22" s="80">
        <f>IF(P22=0,"-",V22/P22)</f>
        <v>0.25</v>
      </c>
      <c r="X22" s="185">
        <v>8000</v>
      </c>
      <c r="Y22" s="186">
        <f>IFERROR(X22/P22,"-")</f>
        <v>2000</v>
      </c>
      <c r="Z22" s="186">
        <f>IFERROR(X22/V22,"-")</f>
        <v>8000</v>
      </c>
      <c r="AA22" s="180"/>
      <c r="AB22" s="83"/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>
        <v>2</v>
      </c>
      <c r="AN22" s="99">
        <f>IF(P22=0,"",IF(AM22=0,"",(AM22/P22)))</f>
        <v>0.5</v>
      </c>
      <c r="AO22" s="98">
        <v>1</v>
      </c>
      <c r="AP22" s="100">
        <f>IFERROR(AO22/AM22,"-")</f>
        <v>0.5</v>
      </c>
      <c r="AQ22" s="101">
        <v>8000</v>
      </c>
      <c r="AR22" s="102">
        <f>IFERROR(AQ22/AM22,"-")</f>
        <v>4000</v>
      </c>
      <c r="AS22" s="103"/>
      <c r="AT22" s="103">
        <v>1</v>
      </c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/>
      <c r="BF22" s="111">
        <f>IF(P22=0,"",IF(BE22=0,"",(BE22/P22)))</f>
        <v>0</v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>
        <v>1</v>
      </c>
      <c r="BO22" s="118">
        <f>IF(P22=0,"",IF(BN22=0,"",(BN22/P22)))</f>
        <v>0.25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>
        <v>1</v>
      </c>
      <c r="BX22" s="125">
        <f>IF(P22=0,"",IF(BW22=0,"",(BW22/P22)))</f>
        <v>0.25</v>
      </c>
      <c r="BY22" s="126"/>
      <c r="BZ22" s="127">
        <f>IFERROR(BY22/BW22,"-")</f>
        <v>0</v>
      </c>
      <c r="CA22" s="128"/>
      <c r="CB22" s="129">
        <f>IFERROR(CA22/BW22,"-")</f>
        <v>0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1</v>
      </c>
      <c r="CP22" s="139">
        <v>8000</v>
      </c>
      <c r="CQ22" s="139">
        <v>8000</v>
      </c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189" t="s">
        <v>114</v>
      </c>
      <c r="C23" s="189"/>
      <c r="D23" s="189" t="s">
        <v>90</v>
      </c>
      <c r="E23" s="189" t="s">
        <v>115</v>
      </c>
      <c r="F23" s="189" t="s">
        <v>65</v>
      </c>
      <c r="G23" s="88"/>
      <c r="H23" s="88" t="s">
        <v>108</v>
      </c>
      <c r="I23" s="88"/>
      <c r="J23" s="180"/>
      <c r="K23" s="79">
        <v>3</v>
      </c>
      <c r="L23" s="79">
        <v>0</v>
      </c>
      <c r="M23" s="79">
        <v>43</v>
      </c>
      <c r="N23" s="89">
        <v>0</v>
      </c>
      <c r="O23" s="90">
        <v>0</v>
      </c>
      <c r="P23" s="91">
        <f>N23+O23</f>
        <v>0</v>
      </c>
      <c r="Q23" s="80">
        <f>IFERROR(P23/M23,"-")</f>
        <v>0</v>
      </c>
      <c r="R23" s="79">
        <v>0</v>
      </c>
      <c r="S23" s="79">
        <v>0</v>
      </c>
      <c r="T23" s="80" t="str">
        <f>IFERROR(R23/(P23),"-")</f>
        <v>-</v>
      </c>
      <c r="U23" s="186"/>
      <c r="V23" s="82">
        <v>0</v>
      </c>
      <c r="W23" s="80" t="str">
        <f>IF(P23=0,"-",V23/P23)</f>
        <v>-</v>
      </c>
      <c r="X23" s="185">
        <v>0</v>
      </c>
      <c r="Y23" s="186" t="str">
        <f>IFERROR(X23/P23,"-")</f>
        <v>-</v>
      </c>
      <c r="Z23" s="186" t="str">
        <f>IFERROR(X23/V23,"-")</f>
        <v>-</v>
      </c>
      <c r="AA23" s="180"/>
      <c r="AB23" s="83"/>
      <c r="AC23" s="77"/>
      <c r="AD23" s="92"/>
      <c r="AE23" s="93" t="str">
        <f>IF(P23=0,"",IF(AD23=0,"",(AD23/P23)))</f>
        <v/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 t="str">
        <f>IF(P23=0,"",IF(AM23=0,"",(AM23/P23)))</f>
        <v/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 t="str">
        <f>IF(P23=0,"",IF(AV23=0,"",(AV23/P23)))</f>
        <v/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/>
      <c r="BF23" s="111" t="str">
        <f>IF(P23=0,"",IF(BE23=0,"",(BE23/P23)))</f>
        <v/>
      </c>
      <c r="BG23" s="110"/>
      <c r="BH23" s="112" t="str">
        <f>IFERROR(BG23/BE23,"-")</f>
        <v>-</v>
      </c>
      <c r="BI23" s="113"/>
      <c r="BJ23" s="114" t="str">
        <f>IFERROR(BI23/BE23,"-")</f>
        <v>-</v>
      </c>
      <c r="BK23" s="115"/>
      <c r="BL23" s="115"/>
      <c r="BM23" s="115"/>
      <c r="BN23" s="117"/>
      <c r="BO23" s="118" t="str">
        <f>IF(P23=0,"",IF(BN23=0,"",(BN23/P23)))</f>
        <v/>
      </c>
      <c r="BP23" s="119"/>
      <c r="BQ23" s="120" t="str">
        <f>IFERROR(BP23/BN23,"-")</f>
        <v>-</v>
      </c>
      <c r="BR23" s="121"/>
      <c r="BS23" s="122" t="str">
        <f>IFERROR(BR23/BN23,"-")</f>
        <v>-</v>
      </c>
      <c r="BT23" s="123"/>
      <c r="BU23" s="123"/>
      <c r="BV23" s="123"/>
      <c r="BW23" s="124"/>
      <c r="BX23" s="125" t="str">
        <f>IF(P23=0,"",IF(BW23=0,"",(BW23/P23)))</f>
        <v/>
      </c>
      <c r="BY23" s="126"/>
      <c r="BZ23" s="127" t="str">
        <f>IFERROR(BY23/BW23,"-")</f>
        <v>-</v>
      </c>
      <c r="CA23" s="128"/>
      <c r="CB23" s="129" t="str">
        <f>IFERROR(CA23/BW23,"-")</f>
        <v>-</v>
      </c>
      <c r="CC23" s="130"/>
      <c r="CD23" s="130"/>
      <c r="CE23" s="130"/>
      <c r="CF23" s="131"/>
      <c r="CG23" s="132" t="str">
        <f>IF(P23=0,"",IF(CF23=0,"",(CF23/P23)))</f>
        <v/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189" t="s">
        <v>116</v>
      </c>
      <c r="C24" s="189"/>
      <c r="D24" s="189" t="s">
        <v>97</v>
      </c>
      <c r="E24" s="189" t="s">
        <v>97</v>
      </c>
      <c r="F24" s="189" t="s">
        <v>70</v>
      </c>
      <c r="G24" s="88"/>
      <c r="H24" s="88"/>
      <c r="I24" s="88"/>
      <c r="J24" s="180"/>
      <c r="K24" s="79">
        <v>122</v>
      </c>
      <c r="L24" s="79">
        <v>79</v>
      </c>
      <c r="M24" s="79">
        <v>50</v>
      </c>
      <c r="N24" s="89">
        <v>16</v>
      </c>
      <c r="O24" s="90">
        <v>0</v>
      </c>
      <c r="P24" s="91">
        <f>N24+O24</f>
        <v>16</v>
      </c>
      <c r="Q24" s="80">
        <f>IFERROR(P24/M24,"-")</f>
        <v>0.32</v>
      </c>
      <c r="R24" s="79">
        <v>12</v>
      </c>
      <c r="S24" s="79">
        <v>0</v>
      </c>
      <c r="T24" s="80">
        <f>IFERROR(R24/(P24),"-")</f>
        <v>0.75</v>
      </c>
      <c r="U24" s="186"/>
      <c r="V24" s="82">
        <v>10</v>
      </c>
      <c r="W24" s="80">
        <f>IF(P24=0,"-",V24/P24)</f>
        <v>0.625</v>
      </c>
      <c r="X24" s="185">
        <v>842000</v>
      </c>
      <c r="Y24" s="186">
        <f>IFERROR(X24/P24,"-")</f>
        <v>52625</v>
      </c>
      <c r="Z24" s="186">
        <f>IFERROR(X24/V24,"-")</f>
        <v>84200</v>
      </c>
      <c r="AA24" s="18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>
        <v>2</v>
      </c>
      <c r="BF24" s="111">
        <f>IF(P24=0,"",IF(BE24=0,"",(BE24/P24)))</f>
        <v>0.125</v>
      </c>
      <c r="BG24" s="110">
        <v>1</v>
      </c>
      <c r="BH24" s="112">
        <f>IFERROR(BG24/BE24,"-")</f>
        <v>0.5</v>
      </c>
      <c r="BI24" s="113">
        <v>5000</v>
      </c>
      <c r="BJ24" s="114">
        <f>IFERROR(BI24/BE24,"-")</f>
        <v>2500</v>
      </c>
      <c r="BK24" s="115">
        <v>1</v>
      </c>
      <c r="BL24" s="115"/>
      <c r="BM24" s="115"/>
      <c r="BN24" s="117">
        <v>7</v>
      </c>
      <c r="BO24" s="118">
        <f>IF(P24=0,"",IF(BN24=0,"",(BN24/P24)))</f>
        <v>0.4375</v>
      </c>
      <c r="BP24" s="119">
        <v>3</v>
      </c>
      <c r="BQ24" s="120">
        <f>IFERROR(BP24/BN24,"-")</f>
        <v>0.42857142857143</v>
      </c>
      <c r="BR24" s="121">
        <v>213000</v>
      </c>
      <c r="BS24" s="122">
        <f>IFERROR(BR24/BN24,"-")</f>
        <v>30428.571428571</v>
      </c>
      <c r="BT24" s="123"/>
      <c r="BU24" s="123"/>
      <c r="BV24" s="123">
        <v>3</v>
      </c>
      <c r="BW24" s="124">
        <v>3</v>
      </c>
      <c r="BX24" s="125">
        <f>IF(P24=0,"",IF(BW24=0,"",(BW24/P24)))</f>
        <v>0.1875</v>
      </c>
      <c r="BY24" s="126">
        <v>3</v>
      </c>
      <c r="BZ24" s="127">
        <f>IFERROR(BY24/BW24,"-")</f>
        <v>1</v>
      </c>
      <c r="CA24" s="128">
        <v>100000</v>
      </c>
      <c r="CB24" s="129">
        <f>IFERROR(CA24/BW24,"-")</f>
        <v>33333.333333333</v>
      </c>
      <c r="CC24" s="130"/>
      <c r="CD24" s="130"/>
      <c r="CE24" s="130">
        <v>3</v>
      </c>
      <c r="CF24" s="131">
        <v>4</v>
      </c>
      <c r="CG24" s="132">
        <f>IF(P24=0,"",IF(CF24=0,"",(CF24/P24)))</f>
        <v>0.25</v>
      </c>
      <c r="CH24" s="133">
        <v>3</v>
      </c>
      <c r="CI24" s="134">
        <f>IFERROR(CH24/CF24,"-")</f>
        <v>0.75</v>
      </c>
      <c r="CJ24" s="135">
        <v>524000</v>
      </c>
      <c r="CK24" s="136">
        <f>IFERROR(CJ24/CF24,"-")</f>
        <v>131000</v>
      </c>
      <c r="CL24" s="137"/>
      <c r="CM24" s="137"/>
      <c r="CN24" s="137">
        <v>3</v>
      </c>
      <c r="CO24" s="138">
        <v>10</v>
      </c>
      <c r="CP24" s="139">
        <v>842000</v>
      </c>
      <c r="CQ24" s="139">
        <v>287000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>
        <f>AB25</f>
        <v>0.87435897435897</v>
      </c>
      <c r="B25" s="189" t="s">
        <v>117</v>
      </c>
      <c r="C25" s="189"/>
      <c r="D25" s="189" t="s">
        <v>90</v>
      </c>
      <c r="E25" s="189" t="s">
        <v>106</v>
      </c>
      <c r="F25" s="189" t="s">
        <v>65</v>
      </c>
      <c r="G25" s="88" t="s">
        <v>118</v>
      </c>
      <c r="H25" s="88" t="s">
        <v>108</v>
      </c>
      <c r="I25" s="88" t="s">
        <v>109</v>
      </c>
      <c r="J25" s="180">
        <v>390000</v>
      </c>
      <c r="K25" s="79">
        <v>6</v>
      </c>
      <c r="L25" s="79">
        <v>0</v>
      </c>
      <c r="M25" s="79">
        <v>30</v>
      </c>
      <c r="N25" s="89">
        <v>0</v>
      </c>
      <c r="O25" s="90">
        <v>0</v>
      </c>
      <c r="P25" s="91">
        <f>N25+O25</f>
        <v>0</v>
      </c>
      <c r="Q25" s="80">
        <f>IFERROR(P25/M25,"-")</f>
        <v>0</v>
      </c>
      <c r="R25" s="79">
        <v>0</v>
      </c>
      <c r="S25" s="79">
        <v>0</v>
      </c>
      <c r="T25" s="80" t="str">
        <f>IFERROR(R25/(P25),"-")</f>
        <v>-</v>
      </c>
      <c r="U25" s="186">
        <f>IFERROR(J25/SUM(N25:O28),"-")</f>
        <v>24375</v>
      </c>
      <c r="V25" s="82">
        <v>0</v>
      </c>
      <c r="W25" s="80" t="str">
        <f>IF(P25=0,"-",V25/P25)</f>
        <v>-</v>
      </c>
      <c r="X25" s="185">
        <v>0</v>
      </c>
      <c r="Y25" s="186" t="str">
        <f>IFERROR(X25/P25,"-")</f>
        <v>-</v>
      </c>
      <c r="Z25" s="186" t="str">
        <f>IFERROR(X25/V25,"-")</f>
        <v>-</v>
      </c>
      <c r="AA25" s="180">
        <f>SUM(X25:X28)-SUM(J25:J28)</f>
        <v>-49000</v>
      </c>
      <c r="AB25" s="83">
        <f>SUM(X25:X28)/SUM(J25:J28)</f>
        <v>0.87435897435897</v>
      </c>
      <c r="AC25" s="77"/>
      <c r="AD25" s="92"/>
      <c r="AE25" s="93" t="str">
        <f>IF(P25=0,"",IF(AD25=0,"",(AD25/P25)))</f>
        <v/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 t="str">
        <f>IF(P25=0,"",IF(AM25=0,"",(AM25/P25)))</f>
        <v/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 t="str">
        <f>IF(P25=0,"",IF(AV25=0,"",(AV25/P25)))</f>
        <v/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/>
      <c r="BF25" s="111" t="str">
        <f>IF(P25=0,"",IF(BE25=0,"",(BE25/P25)))</f>
        <v/>
      </c>
      <c r="BG25" s="110"/>
      <c r="BH25" s="112" t="str">
        <f>IFERROR(BG25/BE25,"-")</f>
        <v>-</v>
      </c>
      <c r="BI25" s="113"/>
      <c r="BJ25" s="114" t="str">
        <f>IFERROR(BI25/BE25,"-")</f>
        <v>-</v>
      </c>
      <c r="BK25" s="115"/>
      <c r="BL25" s="115"/>
      <c r="BM25" s="115"/>
      <c r="BN25" s="117"/>
      <c r="BO25" s="118" t="str">
        <f>IF(P25=0,"",IF(BN25=0,"",(BN25/P25)))</f>
        <v/>
      </c>
      <c r="BP25" s="119"/>
      <c r="BQ25" s="120" t="str">
        <f>IFERROR(BP25/BN25,"-")</f>
        <v>-</v>
      </c>
      <c r="BR25" s="121"/>
      <c r="BS25" s="122" t="str">
        <f>IFERROR(BR25/BN25,"-")</f>
        <v>-</v>
      </c>
      <c r="BT25" s="123"/>
      <c r="BU25" s="123"/>
      <c r="BV25" s="123"/>
      <c r="BW25" s="124"/>
      <c r="BX25" s="125" t="str">
        <f>IF(P25=0,"",IF(BW25=0,"",(BW25/P25)))</f>
        <v/>
      </c>
      <c r="BY25" s="126"/>
      <c r="BZ25" s="127" t="str">
        <f>IFERROR(BY25/BW25,"-")</f>
        <v>-</v>
      </c>
      <c r="CA25" s="128"/>
      <c r="CB25" s="129" t="str">
        <f>IFERROR(CA25/BW25,"-")</f>
        <v>-</v>
      </c>
      <c r="CC25" s="130"/>
      <c r="CD25" s="130"/>
      <c r="CE25" s="130"/>
      <c r="CF25" s="131"/>
      <c r="CG25" s="132" t="str">
        <f>IF(P25=0,"",IF(CF25=0,"",(CF25/P25)))</f>
        <v/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0</v>
      </c>
      <c r="CP25" s="139">
        <v>0</v>
      </c>
      <c r="CQ25" s="139"/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189" t="s">
        <v>119</v>
      </c>
      <c r="C26" s="189"/>
      <c r="D26" s="189" t="s">
        <v>90</v>
      </c>
      <c r="E26" s="189" t="s">
        <v>111</v>
      </c>
      <c r="F26" s="189" t="s">
        <v>65</v>
      </c>
      <c r="G26" s="88" t="s">
        <v>118</v>
      </c>
      <c r="H26" s="88" t="s">
        <v>120</v>
      </c>
      <c r="I26" s="88"/>
      <c r="J26" s="180"/>
      <c r="K26" s="79">
        <v>3</v>
      </c>
      <c r="L26" s="79">
        <v>0</v>
      </c>
      <c r="M26" s="79">
        <v>20</v>
      </c>
      <c r="N26" s="89">
        <v>0</v>
      </c>
      <c r="O26" s="90">
        <v>0</v>
      </c>
      <c r="P26" s="91">
        <f>N26+O26</f>
        <v>0</v>
      </c>
      <c r="Q26" s="80">
        <f>IFERROR(P26/M26,"-")</f>
        <v>0</v>
      </c>
      <c r="R26" s="79">
        <v>0</v>
      </c>
      <c r="S26" s="79">
        <v>0</v>
      </c>
      <c r="T26" s="80" t="str">
        <f>IFERROR(R26/(P26),"-")</f>
        <v>-</v>
      </c>
      <c r="U26" s="186"/>
      <c r="V26" s="82">
        <v>0</v>
      </c>
      <c r="W26" s="80" t="str">
        <f>IF(P26=0,"-",V26/P26)</f>
        <v>-</v>
      </c>
      <c r="X26" s="185">
        <v>0</v>
      </c>
      <c r="Y26" s="186" t="str">
        <f>IFERROR(X26/P26,"-")</f>
        <v>-</v>
      </c>
      <c r="Z26" s="186" t="str">
        <f>IFERROR(X26/V26,"-")</f>
        <v>-</v>
      </c>
      <c r="AA26" s="180"/>
      <c r="AB26" s="83"/>
      <c r="AC26" s="77"/>
      <c r="AD26" s="92"/>
      <c r="AE26" s="93" t="str">
        <f>IF(P26=0,"",IF(AD26=0,"",(AD26/P26)))</f>
        <v/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 t="str">
        <f>IF(P26=0,"",IF(AM26=0,"",(AM26/P26)))</f>
        <v/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 t="str">
        <f>IF(P26=0,"",IF(AV26=0,"",(AV26/P26)))</f>
        <v/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/>
      <c r="BF26" s="111" t="str">
        <f>IF(P26=0,"",IF(BE26=0,"",(BE26/P26)))</f>
        <v/>
      </c>
      <c r="BG26" s="110"/>
      <c r="BH26" s="112" t="str">
        <f>IFERROR(BG26/BE26,"-")</f>
        <v>-</v>
      </c>
      <c r="BI26" s="113"/>
      <c r="BJ26" s="114" t="str">
        <f>IFERROR(BI26/BE26,"-")</f>
        <v>-</v>
      </c>
      <c r="BK26" s="115"/>
      <c r="BL26" s="115"/>
      <c r="BM26" s="115"/>
      <c r="BN26" s="117"/>
      <c r="BO26" s="118" t="str">
        <f>IF(P26=0,"",IF(BN26=0,"",(BN26/P26)))</f>
        <v/>
      </c>
      <c r="BP26" s="119"/>
      <c r="BQ26" s="120" t="str">
        <f>IFERROR(BP26/BN26,"-")</f>
        <v>-</v>
      </c>
      <c r="BR26" s="121"/>
      <c r="BS26" s="122" t="str">
        <f>IFERROR(BR26/BN26,"-")</f>
        <v>-</v>
      </c>
      <c r="BT26" s="123"/>
      <c r="BU26" s="123"/>
      <c r="BV26" s="123"/>
      <c r="BW26" s="124"/>
      <c r="BX26" s="125" t="str">
        <f>IF(P26=0,"",IF(BW26=0,"",(BW26/P26)))</f>
        <v/>
      </c>
      <c r="BY26" s="126"/>
      <c r="BZ26" s="127" t="str">
        <f>IFERROR(BY26/BW26,"-")</f>
        <v>-</v>
      </c>
      <c r="CA26" s="128"/>
      <c r="CB26" s="129" t="str">
        <f>IFERROR(CA26/BW26,"-")</f>
        <v>-</v>
      </c>
      <c r="CC26" s="130"/>
      <c r="CD26" s="130"/>
      <c r="CE26" s="130"/>
      <c r="CF26" s="131"/>
      <c r="CG26" s="132" t="str">
        <f>IF(P26=0,"",IF(CF26=0,"",(CF26/P26)))</f>
        <v/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0</v>
      </c>
      <c r="CP26" s="139">
        <v>0</v>
      </c>
      <c r="CQ26" s="139"/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189" t="s">
        <v>121</v>
      </c>
      <c r="C27" s="189"/>
      <c r="D27" s="189" t="s">
        <v>90</v>
      </c>
      <c r="E27" s="189" t="s">
        <v>115</v>
      </c>
      <c r="F27" s="189" t="s">
        <v>65</v>
      </c>
      <c r="G27" s="88" t="s">
        <v>118</v>
      </c>
      <c r="H27" s="88" t="s">
        <v>122</v>
      </c>
      <c r="I27" s="88"/>
      <c r="J27" s="180"/>
      <c r="K27" s="79">
        <v>17</v>
      </c>
      <c r="L27" s="79">
        <v>0</v>
      </c>
      <c r="M27" s="79">
        <v>96</v>
      </c>
      <c r="N27" s="89">
        <v>3</v>
      </c>
      <c r="O27" s="90">
        <v>0</v>
      </c>
      <c r="P27" s="91">
        <f>N27+O27</f>
        <v>3</v>
      </c>
      <c r="Q27" s="80">
        <f>IFERROR(P27/M27,"-")</f>
        <v>0.03125</v>
      </c>
      <c r="R27" s="79">
        <v>1</v>
      </c>
      <c r="S27" s="79">
        <v>2</v>
      </c>
      <c r="T27" s="80">
        <f>IFERROR(R27/(P27),"-")</f>
        <v>0.33333333333333</v>
      </c>
      <c r="U27" s="186"/>
      <c r="V27" s="82">
        <v>1</v>
      </c>
      <c r="W27" s="80">
        <f>IF(P27=0,"-",V27/P27)</f>
        <v>0.33333333333333</v>
      </c>
      <c r="X27" s="185">
        <v>31000</v>
      </c>
      <c r="Y27" s="186">
        <f>IFERROR(X27/P27,"-")</f>
        <v>10333.333333333</v>
      </c>
      <c r="Z27" s="186">
        <f>IFERROR(X27/V27,"-")</f>
        <v>31000</v>
      </c>
      <c r="AA27" s="18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>
        <v>1</v>
      </c>
      <c r="BF27" s="111">
        <f>IF(P27=0,"",IF(BE27=0,"",(BE27/P27)))</f>
        <v>0.33333333333333</v>
      </c>
      <c r="BG27" s="110"/>
      <c r="BH27" s="112">
        <f>IFERROR(BG27/BE27,"-")</f>
        <v>0</v>
      </c>
      <c r="BI27" s="113"/>
      <c r="BJ27" s="114">
        <f>IFERROR(BI27/BE27,"-")</f>
        <v>0</v>
      </c>
      <c r="BK27" s="115"/>
      <c r="BL27" s="115"/>
      <c r="BM27" s="115"/>
      <c r="BN27" s="117">
        <v>1</v>
      </c>
      <c r="BO27" s="118">
        <f>IF(P27=0,"",IF(BN27=0,"",(BN27/P27)))</f>
        <v>0.33333333333333</v>
      </c>
      <c r="BP27" s="119">
        <v>1</v>
      </c>
      <c r="BQ27" s="120">
        <f>IFERROR(BP27/BN27,"-")</f>
        <v>1</v>
      </c>
      <c r="BR27" s="121">
        <v>31000</v>
      </c>
      <c r="BS27" s="122">
        <f>IFERROR(BR27/BN27,"-")</f>
        <v>31000</v>
      </c>
      <c r="BT27" s="123"/>
      <c r="BU27" s="123"/>
      <c r="BV27" s="123">
        <v>1</v>
      </c>
      <c r="BW27" s="124">
        <v>1</v>
      </c>
      <c r="BX27" s="125">
        <f>IF(P27=0,"",IF(BW27=0,"",(BW27/P27)))</f>
        <v>0.33333333333333</v>
      </c>
      <c r="BY27" s="126"/>
      <c r="BZ27" s="127">
        <f>IFERROR(BY27/BW27,"-")</f>
        <v>0</v>
      </c>
      <c r="CA27" s="128"/>
      <c r="CB27" s="129">
        <f>IFERROR(CA27/BW27,"-")</f>
        <v>0</v>
      </c>
      <c r="CC27" s="130"/>
      <c r="CD27" s="130"/>
      <c r="CE27" s="130"/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1</v>
      </c>
      <c r="CP27" s="139">
        <v>31000</v>
      </c>
      <c r="CQ27" s="139">
        <v>31000</v>
      </c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189" t="s">
        <v>123</v>
      </c>
      <c r="C28" s="189"/>
      <c r="D28" s="189" t="s">
        <v>97</v>
      </c>
      <c r="E28" s="189" t="s">
        <v>97</v>
      </c>
      <c r="F28" s="189" t="s">
        <v>70</v>
      </c>
      <c r="G28" s="88"/>
      <c r="H28" s="88"/>
      <c r="I28" s="88"/>
      <c r="J28" s="180"/>
      <c r="K28" s="79">
        <v>103</v>
      </c>
      <c r="L28" s="79">
        <v>56</v>
      </c>
      <c r="M28" s="79">
        <v>16</v>
      </c>
      <c r="N28" s="89">
        <v>13</v>
      </c>
      <c r="O28" s="90">
        <v>0</v>
      </c>
      <c r="P28" s="91">
        <f>N28+O28</f>
        <v>13</v>
      </c>
      <c r="Q28" s="80">
        <f>IFERROR(P28/M28,"-")</f>
        <v>0.8125</v>
      </c>
      <c r="R28" s="79">
        <v>9</v>
      </c>
      <c r="S28" s="79">
        <v>0</v>
      </c>
      <c r="T28" s="80">
        <f>IFERROR(R28/(P28),"-")</f>
        <v>0.69230769230769</v>
      </c>
      <c r="U28" s="186"/>
      <c r="V28" s="82">
        <v>6</v>
      </c>
      <c r="W28" s="80">
        <f>IF(P28=0,"-",V28/P28)</f>
        <v>0.46153846153846</v>
      </c>
      <c r="X28" s="185">
        <v>310000</v>
      </c>
      <c r="Y28" s="186">
        <f>IFERROR(X28/P28,"-")</f>
        <v>23846.153846154</v>
      </c>
      <c r="Z28" s="186">
        <f>IFERROR(X28/V28,"-")</f>
        <v>51666.666666667</v>
      </c>
      <c r="AA28" s="180"/>
      <c r="AB28" s="83"/>
      <c r="AC28" s="77"/>
      <c r="AD28" s="92">
        <v>1</v>
      </c>
      <c r="AE28" s="93">
        <f>IF(P28=0,"",IF(AD28=0,"",(AD28/P28)))</f>
        <v>0.076923076923077</v>
      </c>
      <c r="AF28" s="92"/>
      <c r="AG28" s="94">
        <f>IFERROR(AF28/AD28,"-")</f>
        <v>0</v>
      </c>
      <c r="AH28" s="95"/>
      <c r="AI28" s="96">
        <f>IFERROR(AH28/AD28,"-")</f>
        <v>0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>
        <v>2</v>
      </c>
      <c r="BF28" s="111">
        <f>IF(P28=0,"",IF(BE28=0,"",(BE28/P28)))</f>
        <v>0.15384615384615</v>
      </c>
      <c r="BG28" s="110">
        <v>2</v>
      </c>
      <c r="BH28" s="112">
        <f>IFERROR(BG28/BE28,"-")</f>
        <v>1</v>
      </c>
      <c r="BI28" s="113">
        <v>208000</v>
      </c>
      <c r="BJ28" s="114">
        <f>IFERROR(BI28/BE28,"-")</f>
        <v>104000</v>
      </c>
      <c r="BK28" s="115">
        <v>1</v>
      </c>
      <c r="BL28" s="115"/>
      <c r="BM28" s="115">
        <v>1</v>
      </c>
      <c r="BN28" s="117">
        <v>6</v>
      </c>
      <c r="BO28" s="118">
        <f>IF(P28=0,"",IF(BN28=0,"",(BN28/P28)))</f>
        <v>0.46153846153846</v>
      </c>
      <c r="BP28" s="119">
        <v>2</v>
      </c>
      <c r="BQ28" s="120">
        <f>IFERROR(BP28/BN28,"-")</f>
        <v>0.33333333333333</v>
      </c>
      <c r="BR28" s="121">
        <v>30000</v>
      </c>
      <c r="BS28" s="122">
        <f>IFERROR(BR28/BN28,"-")</f>
        <v>5000</v>
      </c>
      <c r="BT28" s="123">
        <v>1</v>
      </c>
      <c r="BU28" s="123"/>
      <c r="BV28" s="123">
        <v>1</v>
      </c>
      <c r="BW28" s="124">
        <v>4</v>
      </c>
      <c r="BX28" s="125">
        <f>IF(P28=0,"",IF(BW28=0,"",(BW28/P28)))</f>
        <v>0.30769230769231</v>
      </c>
      <c r="BY28" s="126">
        <v>2</v>
      </c>
      <c r="BZ28" s="127">
        <f>IFERROR(BY28/BW28,"-")</f>
        <v>0.5</v>
      </c>
      <c r="CA28" s="128">
        <v>72000</v>
      </c>
      <c r="CB28" s="129">
        <f>IFERROR(CA28/BW28,"-")</f>
        <v>18000</v>
      </c>
      <c r="CC28" s="130"/>
      <c r="CD28" s="130"/>
      <c r="CE28" s="130">
        <v>2</v>
      </c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6</v>
      </c>
      <c r="CP28" s="139">
        <v>310000</v>
      </c>
      <c r="CQ28" s="139">
        <v>205000</v>
      </c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30"/>
      <c r="B29" s="85"/>
      <c r="C29" s="86"/>
      <c r="D29" s="86"/>
      <c r="E29" s="86"/>
      <c r="F29" s="87"/>
      <c r="G29" s="88"/>
      <c r="H29" s="88"/>
      <c r="I29" s="88"/>
      <c r="J29" s="181"/>
      <c r="K29" s="34"/>
      <c r="L29" s="34"/>
      <c r="M29" s="31"/>
      <c r="N29" s="23"/>
      <c r="O29" s="23"/>
      <c r="P29" s="23"/>
      <c r="Q29" s="32"/>
      <c r="R29" s="32"/>
      <c r="S29" s="23"/>
      <c r="T29" s="32"/>
      <c r="U29" s="187"/>
      <c r="V29" s="25"/>
      <c r="W29" s="25"/>
      <c r="X29" s="187"/>
      <c r="Y29" s="187"/>
      <c r="Z29" s="187"/>
      <c r="AA29" s="187"/>
      <c r="AB29" s="33"/>
      <c r="AC29" s="57"/>
      <c r="AD29" s="61"/>
      <c r="AE29" s="62"/>
      <c r="AF29" s="61"/>
      <c r="AG29" s="65"/>
      <c r="AH29" s="66"/>
      <c r="AI29" s="67"/>
      <c r="AJ29" s="68"/>
      <c r="AK29" s="68"/>
      <c r="AL29" s="68"/>
      <c r="AM29" s="61"/>
      <c r="AN29" s="62"/>
      <c r="AO29" s="61"/>
      <c r="AP29" s="65"/>
      <c r="AQ29" s="66"/>
      <c r="AR29" s="67"/>
      <c r="AS29" s="68"/>
      <c r="AT29" s="68"/>
      <c r="AU29" s="68"/>
      <c r="AV29" s="61"/>
      <c r="AW29" s="62"/>
      <c r="AX29" s="61"/>
      <c r="AY29" s="65"/>
      <c r="AZ29" s="66"/>
      <c r="BA29" s="67"/>
      <c r="BB29" s="68"/>
      <c r="BC29" s="68"/>
      <c r="BD29" s="68"/>
      <c r="BE29" s="61"/>
      <c r="BF29" s="62"/>
      <c r="BG29" s="61"/>
      <c r="BH29" s="65"/>
      <c r="BI29" s="66"/>
      <c r="BJ29" s="67"/>
      <c r="BK29" s="68"/>
      <c r="BL29" s="68"/>
      <c r="BM29" s="68"/>
      <c r="BN29" s="63"/>
      <c r="BO29" s="64"/>
      <c r="BP29" s="61"/>
      <c r="BQ29" s="65"/>
      <c r="BR29" s="66"/>
      <c r="BS29" s="67"/>
      <c r="BT29" s="68"/>
      <c r="BU29" s="68"/>
      <c r="BV29" s="68"/>
      <c r="BW29" s="63"/>
      <c r="BX29" s="64"/>
      <c r="BY29" s="61"/>
      <c r="BZ29" s="65"/>
      <c r="CA29" s="66"/>
      <c r="CB29" s="67"/>
      <c r="CC29" s="68"/>
      <c r="CD29" s="68"/>
      <c r="CE29" s="68"/>
      <c r="CF29" s="63"/>
      <c r="CG29" s="64"/>
      <c r="CH29" s="61"/>
      <c r="CI29" s="65"/>
      <c r="CJ29" s="66"/>
      <c r="CK29" s="67"/>
      <c r="CL29" s="68"/>
      <c r="CM29" s="68"/>
      <c r="CN29" s="68"/>
      <c r="CO29" s="69"/>
      <c r="CP29" s="66"/>
      <c r="CQ29" s="66"/>
      <c r="CR29" s="66"/>
      <c r="CS29" s="70"/>
    </row>
    <row r="30" spans="1:98">
      <c r="A30" s="30"/>
      <c r="B30" s="37"/>
      <c r="C30" s="21"/>
      <c r="D30" s="21"/>
      <c r="E30" s="21"/>
      <c r="F30" s="22"/>
      <c r="G30" s="36"/>
      <c r="H30" s="36"/>
      <c r="I30" s="73"/>
      <c r="J30" s="182"/>
      <c r="K30" s="34"/>
      <c r="L30" s="34"/>
      <c r="M30" s="31"/>
      <c r="N30" s="23"/>
      <c r="O30" s="23"/>
      <c r="P30" s="23"/>
      <c r="Q30" s="32"/>
      <c r="R30" s="32"/>
      <c r="S30" s="23"/>
      <c r="T30" s="32"/>
      <c r="U30" s="187"/>
      <c r="V30" s="25"/>
      <c r="W30" s="25"/>
      <c r="X30" s="187"/>
      <c r="Y30" s="187"/>
      <c r="Z30" s="187"/>
      <c r="AA30" s="187"/>
      <c r="AB30" s="33"/>
      <c r="AC30" s="59"/>
      <c r="AD30" s="61"/>
      <c r="AE30" s="62"/>
      <c r="AF30" s="61"/>
      <c r="AG30" s="65"/>
      <c r="AH30" s="66"/>
      <c r="AI30" s="67"/>
      <c r="AJ30" s="68"/>
      <c r="AK30" s="68"/>
      <c r="AL30" s="68"/>
      <c r="AM30" s="61"/>
      <c r="AN30" s="62"/>
      <c r="AO30" s="61"/>
      <c r="AP30" s="65"/>
      <c r="AQ30" s="66"/>
      <c r="AR30" s="67"/>
      <c r="AS30" s="68"/>
      <c r="AT30" s="68"/>
      <c r="AU30" s="68"/>
      <c r="AV30" s="61"/>
      <c r="AW30" s="62"/>
      <c r="AX30" s="61"/>
      <c r="AY30" s="65"/>
      <c r="AZ30" s="66"/>
      <c r="BA30" s="67"/>
      <c r="BB30" s="68"/>
      <c r="BC30" s="68"/>
      <c r="BD30" s="68"/>
      <c r="BE30" s="61"/>
      <c r="BF30" s="62"/>
      <c r="BG30" s="61"/>
      <c r="BH30" s="65"/>
      <c r="BI30" s="66"/>
      <c r="BJ30" s="67"/>
      <c r="BK30" s="68"/>
      <c r="BL30" s="68"/>
      <c r="BM30" s="68"/>
      <c r="BN30" s="63"/>
      <c r="BO30" s="64"/>
      <c r="BP30" s="61"/>
      <c r="BQ30" s="65"/>
      <c r="BR30" s="66"/>
      <c r="BS30" s="67"/>
      <c r="BT30" s="68"/>
      <c r="BU30" s="68"/>
      <c r="BV30" s="68"/>
      <c r="BW30" s="63"/>
      <c r="BX30" s="64"/>
      <c r="BY30" s="61"/>
      <c r="BZ30" s="65"/>
      <c r="CA30" s="66"/>
      <c r="CB30" s="67"/>
      <c r="CC30" s="68"/>
      <c r="CD30" s="68"/>
      <c r="CE30" s="68"/>
      <c r="CF30" s="63"/>
      <c r="CG30" s="64"/>
      <c r="CH30" s="61"/>
      <c r="CI30" s="65"/>
      <c r="CJ30" s="66"/>
      <c r="CK30" s="67"/>
      <c r="CL30" s="68"/>
      <c r="CM30" s="68"/>
      <c r="CN30" s="68"/>
      <c r="CO30" s="69"/>
      <c r="CP30" s="66"/>
      <c r="CQ30" s="66"/>
      <c r="CR30" s="66"/>
      <c r="CS30" s="70"/>
    </row>
    <row r="31" spans="1:98">
      <c r="A31" s="19">
        <f>AB31</f>
        <v>1.1751751751752</v>
      </c>
      <c r="B31" s="39"/>
      <c r="C31" s="39"/>
      <c r="D31" s="39"/>
      <c r="E31" s="39"/>
      <c r="F31" s="39"/>
      <c r="G31" s="40" t="s">
        <v>124</v>
      </c>
      <c r="H31" s="40"/>
      <c r="I31" s="40"/>
      <c r="J31" s="183">
        <f>SUM(J6:J30)</f>
        <v>1998000</v>
      </c>
      <c r="K31" s="41">
        <f>SUM(K6:K30)</f>
        <v>538</v>
      </c>
      <c r="L31" s="41">
        <f>SUM(L6:L30)</f>
        <v>267</v>
      </c>
      <c r="M31" s="41">
        <f>SUM(M6:M30)</f>
        <v>668</v>
      </c>
      <c r="N31" s="41">
        <f>SUM(N6:N30)</f>
        <v>78</v>
      </c>
      <c r="O31" s="41">
        <f>SUM(O6:O30)</f>
        <v>0</v>
      </c>
      <c r="P31" s="41">
        <f>SUM(P6:P30)</f>
        <v>78</v>
      </c>
      <c r="Q31" s="42">
        <f>IFERROR(P31/M31,"-")</f>
        <v>0.11676646706587</v>
      </c>
      <c r="R31" s="76">
        <f>SUM(R6:R30)</f>
        <v>47</v>
      </c>
      <c r="S31" s="76">
        <f>SUM(S6:S30)</f>
        <v>17</v>
      </c>
      <c r="T31" s="42">
        <f>IFERROR(R31/P31,"-")</f>
        <v>0.6025641025641</v>
      </c>
      <c r="U31" s="188">
        <f>IFERROR(J31/P31,"-")</f>
        <v>25615.384615385</v>
      </c>
      <c r="V31" s="44">
        <f>SUM(V6:V30)</f>
        <v>38</v>
      </c>
      <c r="W31" s="42">
        <f>IFERROR(V31/P31,"-")</f>
        <v>0.48717948717949</v>
      </c>
      <c r="X31" s="183">
        <f>SUM(X6:X30)</f>
        <v>2348000</v>
      </c>
      <c r="Y31" s="183">
        <f>IFERROR(X31/P31,"-")</f>
        <v>30102.564102564</v>
      </c>
      <c r="Z31" s="183">
        <f>IFERROR(X31/V31,"-")</f>
        <v>61789.473684211</v>
      </c>
      <c r="AA31" s="183">
        <f>X31-J31</f>
        <v>350000</v>
      </c>
      <c r="AB31" s="45">
        <f>X31/J31</f>
        <v>1.1751751751752</v>
      </c>
      <c r="AC31" s="58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60"/>
      <c r="BC31" s="60"/>
      <c r="BD31" s="60"/>
      <c r="BE31" s="60"/>
      <c r="BF31" s="60"/>
      <c r="BG31" s="60"/>
      <c r="BH31" s="60"/>
      <c r="BI31" s="60"/>
      <c r="BJ31" s="60"/>
      <c r="BK31" s="60"/>
      <c r="BL31" s="60"/>
      <c r="BM31" s="60"/>
      <c r="BN31" s="60"/>
      <c r="BO31" s="60"/>
      <c r="BP31" s="60"/>
      <c r="BQ31" s="60"/>
      <c r="BR31" s="60"/>
      <c r="BS31" s="60"/>
      <c r="BT31" s="60"/>
      <c r="BU31" s="60"/>
      <c r="BV31" s="60"/>
      <c r="BW31" s="60"/>
      <c r="BX31" s="60"/>
      <c r="BY31" s="60"/>
      <c r="BZ31" s="60"/>
      <c r="CA31" s="60"/>
      <c r="CB31" s="60"/>
      <c r="CC31" s="60"/>
      <c r="CD31" s="60"/>
      <c r="CE31" s="60"/>
      <c r="CF31" s="60"/>
      <c r="CG31" s="60"/>
      <c r="CH31" s="60"/>
      <c r="CI31" s="60"/>
      <c r="CJ31" s="60"/>
      <c r="CK31" s="60"/>
      <c r="CL31" s="60"/>
      <c r="CM31" s="60"/>
      <c r="CN31" s="60"/>
      <c r="CO31" s="60"/>
      <c r="CP31" s="60"/>
      <c r="CQ31" s="60"/>
      <c r="CR31" s="60"/>
      <c r="CS31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1"/>
    <mergeCell ref="J6:J11"/>
    <mergeCell ref="U6:U11"/>
    <mergeCell ref="AA6:AA11"/>
    <mergeCell ref="AB6:AB11"/>
    <mergeCell ref="A12:A17"/>
    <mergeCell ref="J12:J17"/>
    <mergeCell ref="U12:U17"/>
    <mergeCell ref="AA12:AA17"/>
    <mergeCell ref="AB12:AB17"/>
    <mergeCell ref="A18:A19"/>
    <mergeCell ref="J18:J19"/>
    <mergeCell ref="U18:U19"/>
    <mergeCell ref="AA18:AA19"/>
    <mergeCell ref="AB18:AB19"/>
    <mergeCell ref="A20:A24"/>
    <mergeCell ref="J20:J24"/>
    <mergeCell ref="U20:U24"/>
    <mergeCell ref="AA20:AA24"/>
    <mergeCell ref="AB20:AB24"/>
    <mergeCell ref="A25:A28"/>
    <mergeCell ref="J25:J28"/>
    <mergeCell ref="U25:U28"/>
    <mergeCell ref="AA25:AA28"/>
    <mergeCell ref="AB25:AB28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3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125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</v>
      </c>
      <c r="B6" s="189" t="s">
        <v>126</v>
      </c>
      <c r="C6" s="189" t="s">
        <v>127</v>
      </c>
      <c r="D6" s="189" t="s">
        <v>128</v>
      </c>
      <c r="E6" s="189" t="s">
        <v>64</v>
      </c>
      <c r="F6" s="189" t="s">
        <v>65</v>
      </c>
      <c r="G6" s="88" t="s">
        <v>129</v>
      </c>
      <c r="H6" s="88" t="s">
        <v>130</v>
      </c>
      <c r="I6" s="88" t="s">
        <v>131</v>
      </c>
      <c r="J6" s="180">
        <v>144000</v>
      </c>
      <c r="K6" s="79">
        <v>4</v>
      </c>
      <c r="L6" s="79">
        <v>0</v>
      </c>
      <c r="M6" s="79">
        <v>17</v>
      </c>
      <c r="N6" s="89">
        <v>1</v>
      </c>
      <c r="O6" s="90">
        <v>0</v>
      </c>
      <c r="P6" s="91">
        <f>N6+O6</f>
        <v>1</v>
      </c>
      <c r="Q6" s="80">
        <f>IFERROR(P6/M6,"-")</f>
        <v>0.058823529411765</v>
      </c>
      <c r="R6" s="79">
        <v>0</v>
      </c>
      <c r="S6" s="79">
        <v>0</v>
      </c>
      <c r="T6" s="80">
        <f>IFERROR(R6/(P6),"-")</f>
        <v>0</v>
      </c>
      <c r="U6" s="186">
        <f>IFERROR(J6/SUM(N6:O7),"-")</f>
        <v>36000</v>
      </c>
      <c r="V6" s="82">
        <v>0</v>
      </c>
      <c r="W6" s="80">
        <f>IF(P6=0,"-",V6/P6)</f>
        <v>0</v>
      </c>
      <c r="X6" s="185">
        <v>0</v>
      </c>
      <c r="Y6" s="186">
        <f>IFERROR(X6/P6,"-")</f>
        <v>0</v>
      </c>
      <c r="Z6" s="186" t="str">
        <f>IFERROR(X6/V6,"-")</f>
        <v>-</v>
      </c>
      <c r="AA6" s="180">
        <f>SUM(X6:X7)-SUM(J6:J7)</f>
        <v>-144000</v>
      </c>
      <c r="AB6" s="83">
        <f>SUM(X6:X7)/SUM(J6:J7)</f>
        <v>0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/>
      <c r="BF6" s="111">
        <f>IF(P6=0,"",IF(BE6=0,"",(BE6/P6)))</f>
        <v>0</v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>
        <v>1</v>
      </c>
      <c r="BO6" s="118">
        <f>IF(P6=0,"",IF(BN6=0,"",(BN6/P6)))</f>
        <v>1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132</v>
      </c>
      <c r="C7" s="189"/>
      <c r="D7" s="189"/>
      <c r="E7" s="189"/>
      <c r="F7" s="189" t="s">
        <v>70</v>
      </c>
      <c r="G7" s="88"/>
      <c r="H7" s="88"/>
      <c r="I7" s="88"/>
      <c r="J7" s="180"/>
      <c r="K7" s="79">
        <v>15</v>
      </c>
      <c r="L7" s="79">
        <v>8</v>
      </c>
      <c r="M7" s="79">
        <v>26</v>
      </c>
      <c r="N7" s="89">
        <v>3</v>
      </c>
      <c r="O7" s="90">
        <v>0</v>
      </c>
      <c r="P7" s="91">
        <f>N7+O7</f>
        <v>3</v>
      </c>
      <c r="Q7" s="80">
        <f>IFERROR(P7/M7,"-")</f>
        <v>0.11538461538462</v>
      </c>
      <c r="R7" s="79">
        <v>2</v>
      </c>
      <c r="S7" s="79">
        <v>0</v>
      </c>
      <c r="T7" s="80">
        <f>IFERROR(R7/(P7),"-")</f>
        <v>0.66666666666667</v>
      </c>
      <c r="U7" s="186"/>
      <c r="V7" s="82">
        <v>0</v>
      </c>
      <c r="W7" s="80">
        <f>IF(P7=0,"-",V7/P7)</f>
        <v>0</v>
      </c>
      <c r="X7" s="185">
        <v>0</v>
      </c>
      <c r="Y7" s="186">
        <f>IFERROR(X7/P7,"-")</f>
        <v>0</v>
      </c>
      <c r="Z7" s="186" t="str">
        <f>IFERROR(X7/V7,"-")</f>
        <v>-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1</v>
      </c>
      <c r="BF7" s="111">
        <f>IF(P7=0,"",IF(BE7=0,"",(BE7/P7)))</f>
        <v>0.33333333333333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2</v>
      </c>
      <c r="BO7" s="118">
        <f>IF(P7=0,"",IF(BN7=0,"",(BN7/P7)))</f>
        <v>0.66666666666667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/>
      <c r="BX7" s="125">
        <f>IF(P7=0,"",IF(BW7=0,"",(BW7/P7)))</f>
        <v>0</v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0.035714285714286</v>
      </c>
      <c r="B8" s="189" t="s">
        <v>133</v>
      </c>
      <c r="C8" s="189" t="s">
        <v>134</v>
      </c>
      <c r="D8" s="189" t="s">
        <v>135</v>
      </c>
      <c r="E8" s="189"/>
      <c r="F8" s="189" t="s">
        <v>136</v>
      </c>
      <c r="G8" s="88" t="s">
        <v>137</v>
      </c>
      <c r="H8" s="88" t="s">
        <v>138</v>
      </c>
      <c r="I8" s="191" t="s">
        <v>139</v>
      </c>
      <c r="J8" s="180">
        <v>84000</v>
      </c>
      <c r="K8" s="79">
        <v>17</v>
      </c>
      <c r="L8" s="79">
        <v>0</v>
      </c>
      <c r="M8" s="79">
        <v>63</v>
      </c>
      <c r="N8" s="89">
        <v>4</v>
      </c>
      <c r="O8" s="90">
        <v>0</v>
      </c>
      <c r="P8" s="91">
        <f>N8+O8</f>
        <v>4</v>
      </c>
      <c r="Q8" s="80">
        <f>IFERROR(P8/M8,"-")</f>
        <v>0.063492063492063</v>
      </c>
      <c r="R8" s="79">
        <v>1</v>
      </c>
      <c r="S8" s="79">
        <v>2</v>
      </c>
      <c r="T8" s="80">
        <f>IFERROR(R8/(P8),"-")</f>
        <v>0.25</v>
      </c>
      <c r="U8" s="186">
        <f>IFERROR(J8/SUM(N8:O9),"-")</f>
        <v>14000</v>
      </c>
      <c r="V8" s="82">
        <v>1</v>
      </c>
      <c r="W8" s="80">
        <f>IF(P8=0,"-",V8/P8)</f>
        <v>0.25</v>
      </c>
      <c r="X8" s="185">
        <v>3000</v>
      </c>
      <c r="Y8" s="186">
        <f>IFERROR(X8/P8,"-")</f>
        <v>750</v>
      </c>
      <c r="Z8" s="186">
        <f>IFERROR(X8/V8,"-")</f>
        <v>3000</v>
      </c>
      <c r="AA8" s="180">
        <f>SUM(X8:X9)-SUM(J8:J9)</f>
        <v>-81000</v>
      </c>
      <c r="AB8" s="83">
        <f>SUM(X8:X9)/SUM(J8:J9)</f>
        <v>0.035714285714286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>
        <v>1</v>
      </c>
      <c r="AW8" s="105">
        <f>IF(P8=0,"",IF(AV8=0,"",(AV8/P8)))</f>
        <v>0.25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1</v>
      </c>
      <c r="BF8" s="111">
        <f>IF(P8=0,"",IF(BE8=0,"",(BE8/P8)))</f>
        <v>0.25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1</v>
      </c>
      <c r="BO8" s="118">
        <f>IF(P8=0,"",IF(BN8=0,"",(BN8/P8)))</f>
        <v>0.25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1</v>
      </c>
      <c r="BX8" s="125">
        <f>IF(P8=0,"",IF(BW8=0,"",(BW8/P8)))</f>
        <v>0.25</v>
      </c>
      <c r="BY8" s="126">
        <v>1</v>
      </c>
      <c r="BZ8" s="127">
        <f>IFERROR(BY8/BW8,"-")</f>
        <v>1</v>
      </c>
      <c r="CA8" s="128">
        <v>3000</v>
      </c>
      <c r="CB8" s="129">
        <f>IFERROR(CA8/BW8,"-")</f>
        <v>3000</v>
      </c>
      <c r="CC8" s="130">
        <v>1</v>
      </c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1</v>
      </c>
      <c r="CP8" s="139">
        <v>3000</v>
      </c>
      <c r="CQ8" s="139">
        <v>3000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140</v>
      </c>
      <c r="C9" s="189"/>
      <c r="D9" s="189"/>
      <c r="E9" s="189"/>
      <c r="F9" s="189" t="s">
        <v>70</v>
      </c>
      <c r="G9" s="88"/>
      <c r="H9" s="88"/>
      <c r="I9" s="88"/>
      <c r="J9" s="180"/>
      <c r="K9" s="79">
        <v>18</v>
      </c>
      <c r="L9" s="79">
        <v>13</v>
      </c>
      <c r="M9" s="79">
        <v>4</v>
      </c>
      <c r="N9" s="89">
        <v>2</v>
      </c>
      <c r="O9" s="90">
        <v>0</v>
      </c>
      <c r="P9" s="91">
        <f>N9+O9</f>
        <v>2</v>
      </c>
      <c r="Q9" s="80">
        <f>IFERROR(P9/M9,"-")</f>
        <v>0.5</v>
      </c>
      <c r="R9" s="79">
        <v>1</v>
      </c>
      <c r="S9" s="79">
        <v>0</v>
      </c>
      <c r="T9" s="80">
        <f>IFERROR(R9/(P9),"-")</f>
        <v>0.5</v>
      </c>
      <c r="U9" s="186"/>
      <c r="V9" s="82">
        <v>0</v>
      </c>
      <c r="W9" s="80">
        <f>IF(P9=0,"-",V9/P9)</f>
        <v>0</v>
      </c>
      <c r="X9" s="185">
        <v>0</v>
      </c>
      <c r="Y9" s="186">
        <f>IFERROR(X9/P9,"-")</f>
        <v>0</v>
      </c>
      <c r="Z9" s="186" t="str">
        <f>IFERROR(X9/V9,"-")</f>
        <v>-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1</v>
      </c>
      <c r="BF9" s="111">
        <f>IF(P9=0,"",IF(BE9=0,"",(BE9/P9)))</f>
        <v>0.5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/>
      <c r="BO9" s="118">
        <f>IF(P9=0,"",IF(BN9=0,"",(BN9/P9)))</f>
        <v>0</v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>
        <v>1</v>
      </c>
      <c r="BX9" s="125">
        <f>IF(P9=0,"",IF(BW9=0,"",(BW9/P9)))</f>
        <v>0.5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0.48148148148148</v>
      </c>
      <c r="B10" s="189" t="s">
        <v>141</v>
      </c>
      <c r="C10" s="189" t="s">
        <v>142</v>
      </c>
      <c r="D10" s="189" t="s">
        <v>143</v>
      </c>
      <c r="E10" s="189"/>
      <c r="F10" s="189" t="s">
        <v>136</v>
      </c>
      <c r="G10" s="88" t="s">
        <v>144</v>
      </c>
      <c r="H10" s="88" t="s">
        <v>130</v>
      </c>
      <c r="I10" s="88" t="s">
        <v>145</v>
      </c>
      <c r="J10" s="180">
        <v>54000</v>
      </c>
      <c r="K10" s="79">
        <v>0</v>
      </c>
      <c r="L10" s="79">
        <v>0</v>
      </c>
      <c r="M10" s="79">
        <v>6</v>
      </c>
      <c r="N10" s="89">
        <v>0</v>
      </c>
      <c r="O10" s="90">
        <v>0</v>
      </c>
      <c r="P10" s="91">
        <f>N10+O10</f>
        <v>0</v>
      </c>
      <c r="Q10" s="80">
        <f>IFERROR(P10/M10,"-")</f>
        <v>0</v>
      </c>
      <c r="R10" s="79">
        <v>0</v>
      </c>
      <c r="S10" s="79">
        <v>0</v>
      </c>
      <c r="T10" s="80" t="str">
        <f>IFERROR(R10/(P10),"-")</f>
        <v>-</v>
      </c>
      <c r="U10" s="186">
        <f>IFERROR(J10/SUM(N10:O11),"-")</f>
        <v>13500</v>
      </c>
      <c r="V10" s="82">
        <v>0</v>
      </c>
      <c r="W10" s="80" t="str">
        <f>IF(P10=0,"-",V10/P10)</f>
        <v>-</v>
      </c>
      <c r="X10" s="185">
        <v>0</v>
      </c>
      <c r="Y10" s="186" t="str">
        <f>IFERROR(X10/P10,"-")</f>
        <v>-</v>
      </c>
      <c r="Z10" s="186" t="str">
        <f>IFERROR(X10/V10,"-")</f>
        <v>-</v>
      </c>
      <c r="AA10" s="180">
        <f>SUM(X10:X11)-SUM(J10:J11)</f>
        <v>-28000</v>
      </c>
      <c r="AB10" s="83">
        <f>SUM(X10:X11)/SUM(J10:J11)</f>
        <v>0.48148148148148</v>
      </c>
      <c r="AC10" s="77"/>
      <c r="AD10" s="92"/>
      <c r="AE10" s="93" t="str">
        <f>IF(P10=0,"",IF(AD10=0,"",(AD10/P10)))</f>
        <v/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 t="str">
        <f>IF(P10=0,"",IF(AM10=0,"",(AM10/P10)))</f>
        <v/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 t="str">
        <f>IF(P10=0,"",IF(AV10=0,"",(AV10/P10)))</f>
        <v/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 t="str">
        <f>IF(P10=0,"",IF(BE10=0,"",(BE10/P10)))</f>
        <v/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/>
      <c r="BO10" s="118" t="str">
        <f>IF(P10=0,"",IF(BN10=0,"",(BN10/P10)))</f>
        <v/>
      </c>
      <c r="BP10" s="119"/>
      <c r="BQ10" s="120" t="str">
        <f>IFERROR(BP10/BN10,"-")</f>
        <v>-</v>
      </c>
      <c r="BR10" s="121"/>
      <c r="BS10" s="122" t="str">
        <f>IFERROR(BR10/BN10,"-")</f>
        <v>-</v>
      </c>
      <c r="BT10" s="123"/>
      <c r="BU10" s="123"/>
      <c r="BV10" s="123"/>
      <c r="BW10" s="124"/>
      <c r="BX10" s="125" t="str">
        <f>IF(P10=0,"",IF(BW10=0,"",(BW10/P10)))</f>
        <v/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 t="str">
        <f>IF(P10=0,"",IF(CF10=0,"",(CF10/P10)))</f>
        <v/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189" t="s">
        <v>146</v>
      </c>
      <c r="C11" s="189"/>
      <c r="D11" s="189"/>
      <c r="E11" s="189"/>
      <c r="F11" s="189" t="s">
        <v>70</v>
      </c>
      <c r="G11" s="88"/>
      <c r="H11" s="88"/>
      <c r="I11" s="88"/>
      <c r="J11" s="180"/>
      <c r="K11" s="79">
        <v>19</v>
      </c>
      <c r="L11" s="79">
        <v>12</v>
      </c>
      <c r="M11" s="79">
        <v>12</v>
      </c>
      <c r="N11" s="89">
        <v>4</v>
      </c>
      <c r="O11" s="90">
        <v>0</v>
      </c>
      <c r="P11" s="91">
        <f>N11+O11</f>
        <v>4</v>
      </c>
      <c r="Q11" s="80">
        <f>IFERROR(P11/M11,"-")</f>
        <v>0.33333333333333</v>
      </c>
      <c r="R11" s="79">
        <v>2</v>
      </c>
      <c r="S11" s="79">
        <v>2</v>
      </c>
      <c r="T11" s="80">
        <f>IFERROR(R11/(P11),"-")</f>
        <v>0.5</v>
      </c>
      <c r="U11" s="186"/>
      <c r="V11" s="82">
        <v>2</v>
      </c>
      <c r="W11" s="80">
        <f>IF(P11=0,"-",V11/P11)</f>
        <v>0.5</v>
      </c>
      <c r="X11" s="185">
        <v>26000</v>
      </c>
      <c r="Y11" s="186">
        <f>IFERROR(X11/P11,"-")</f>
        <v>6500</v>
      </c>
      <c r="Z11" s="186">
        <f>IFERROR(X11/V11,"-")</f>
        <v>13000</v>
      </c>
      <c r="AA11" s="18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1</v>
      </c>
      <c r="BF11" s="111">
        <f>IF(P11=0,"",IF(BE11=0,"",(BE11/P11)))</f>
        <v>0.25</v>
      </c>
      <c r="BG11" s="110">
        <v>1</v>
      </c>
      <c r="BH11" s="112">
        <f>IFERROR(BG11/BE11,"-")</f>
        <v>1</v>
      </c>
      <c r="BI11" s="113">
        <v>3000</v>
      </c>
      <c r="BJ11" s="114">
        <f>IFERROR(BI11/BE11,"-")</f>
        <v>3000</v>
      </c>
      <c r="BK11" s="115">
        <v>1</v>
      </c>
      <c r="BL11" s="115"/>
      <c r="BM11" s="115"/>
      <c r="BN11" s="117">
        <v>2</v>
      </c>
      <c r="BO11" s="118">
        <f>IF(P11=0,"",IF(BN11=0,"",(BN11/P11)))</f>
        <v>0.5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>
        <v>1</v>
      </c>
      <c r="BX11" s="125">
        <f>IF(P11=0,"",IF(BW11=0,"",(BW11/P11)))</f>
        <v>0.25</v>
      </c>
      <c r="BY11" s="126">
        <v>1</v>
      </c>
      <c r="BZ11" s="127">
        <f>IFERROR(BY11/BW11,"-")</f>
        <v>1</v>
      </c>
      <c r="CA11" s="128">
        <v>23000</v>
      </c>
      <c r="CB11" s="129">
        <f>IFERROR(CA11/BW11,"-")</f>
        <v>23000</v>
      </c>
      <c r="CC11" s="130"/>
      <c r="CD11" s="130"/>
      <c r="CE11" s="130">
        <v>1</v>
      </c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2</v>
      </c>
      <c r="CP11" s="139">
        <v>26000</v>
      </c>
      <c r="CQ11" s="139">
        <v>23000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2.7083333333333</v>
      </c>
      <c r="B12" s="189" t="s">
        <v>147</v>
      </c>
      <c r="C12" s="189" t="s">
        <v>148</v>
      </c>
      <c r="D12" s="189" t="s">
        <v>143</v>
      </c>
      <c r="E12" s="189"/>
      <c r="F12" s="189" t="s">
        <v>136</v>
      </c>
      <c r="G12" s="88" t="s">
        <v>149</v>
      </c>
      <c r="H12" s="88" t="s">
        <v>130</v>
      </c>
      <c r="I12" s="88" t="s">
        <v>145</v>
      </c>
      <c r="J12" s="180">
        <v>48000</v>
      </c>
      <c r="K12" s="79">
        <v>14</v>
      </c>
      <c r="L12" s="79">
        <v>0</v>
      </c>
      <c r="M12" s="79">
        <v>19</v>
      </c>
      <c r="N12" s="89">
        <v>1</v>
      </c>
      <c r="O12" s="90">
        <v>0</v>
      </c>
      <c r="P12" s="91">
        <f>N12+O12</f>
        <v>1</v>
      </c>
      <c r="Q12" s="80">
        <f>IFERROR(P12/M12,"-")</f>
        <v>0.052631578947368</v>
      </c>
      <c r="R12" s="79">
        <v>0</v>
      </c>
      <c r="S12" s="79">
        <v>1</v>
      </c>
      <c r="T12" s="80">
        <f>IFERROR(R12/(P12),"-")</f>
        <v>0</v>
      </c>
      <c r="U12" s="186">
        <f>IFERROR(J12/SUM(N12:O13),"-")</f>
        <v>9600</v>
      </c>
      <c r="V12" s="82">
        <v>0</v>
      </c>
      <c r="W12" s="80">
        <f>IF(P12=0,"-",V12/P12)</f>
        <v>0</v>
      </c>
      <c r="X12" s="185">
        <v>0</v>
      </c>
      <c r="Y12" s="186">
        <f>IFERROR(X12/P12,"-")</f>
        <v>0</v>
      </c>
      <c r="Z12" s="186" t="str">
        <f>IFERROR(X12/V12,"-")</f>
        <v>-</v>
      </c>
      <c r="AA12" s="180">
        <f>SUM(X12:X13)-SUM(J12:J13)</f>
        <v>82000</v>
      </c>
      <c r="AB12" s="83">
        <f>SUM(X12:X13)/SUM(J12:J13)</f>
        <v>2.7083333333333</v>
      </c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1</v>
      </c>
      <c r="BF12" s="111">
        <f>IF(P12=0,"",IF(BE12=0,"",(BE12/P12)))</f>
        <v>1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/>
      <c r="BO12" s="118">
        <f>IF(P12=0,"",IF(BN12=0,"",(BN12/P12)))</f>
        <v>0</v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/>
      <c r="BX12" s="125">
        <f>IF(P12=0,"",IF(BW12=0,"",(BW12/P12)))</f>
        <v>0</v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150</v>
      </c>
      <c r="C13" s="189"/>
      <c r="D13" s="189"/>
      <c r="E13" s="189"/>
      <c r="F13" s="189" t="s">
        <v>70</v>
      </c>
      <c r="G13" s="88"/>
      <c r="H13" s="88"/>
      <c r="I13" s="88"/>
      <c r="J13" s="180"/>
      <c r="K13" s="79">
        <v>58</v>
      </c>
      <c r="L13" s="79">
        <v>19</v>
      </c>
      <c r="M13" s="79">
        <v>9</v>
      </c>
      <c r="N13" s="89">
        <v>4</v>
      </c>
      <c r="O13" s="90">
        <v>0</v>
      </c>
      <c r="P13" s="91">
        <f>N13+O13</f>
        <v>4</v>
      </c>
      <c r="Q13" s="80">
        <f>IFERROR(P13/M13,"-")</f>
        <v>0.44444444444444</v>
      </c>
      <c r="R13" s="79">
        <v>1</v>
      </c>
      <c r="S13" s="79">
        <v>0</v>
      </c>
      <c r="T13" s="80">
        <f>IFERROR(R13/(P13),"-")</f>
        <v>0.25</v>
      </c>
      <c r="U13" s="186"/>
      <c r="V13" s="82">
        <v>1</v>
      </c>
      <c r="W13" s="80">
        <f>IF(P13=0,"-",V13/P13)</f>
        <v>0.25</v>
      </c>
      <c r="X13" s="185">
        <v>130000</v>
      </c>
      <c r="Y13" s="186">
        <f>IFERROR(X13/P13,"-")</f>
        <v>32500</v>
      </c>
      <c r="Z13" s="186">
        <f>IFERROR(X13/V13,"-")</f>
        <v>130000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>
        <v>2</v>
      </c>
      <c r="AW13" s="105">
        <f>IF(P13=0,"",IF(AV13=0,"",(AV13/P13)))</f>
        <v>0.5</v>
      </c>
      <c r="AX13" s="104">
        <v>1</v>
      </c>
      <c r="AY13" s="106">
        <f>IFERROR(AX13/AV13,"-")</f>
        <v>0.5</v>
      </c>
      <c r="AZ13" s="107">
        <v>130000</v>
      </c>
      <c r="BA13" s="108">
        <f>IFERROR(AZ13/AV13,"-")</f>
        <v>65000</v>
      </c>
      <c r="BB13" s="109"/>
      <c r="BC13" s="109"/>
      <c r="BD13" s="109">
        <v>1</v>
      </c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>
        <v>1</v>
      </c>
      <c r="BO13" s="118">
        <f>IF(P13=0,"",IF(BN13=0,"",(BN13/P13)))</f>
        <v>0.25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>
        <v>1</v>
      </c>
      <c r="BX13" s="125">
        <f>IF(P13=0,"",IF(BW13=0,"",(BW13/P13)))</f>
        <v>0.25</v>
      </c>
      <c r="BY13" s="126"/>
      <c r="BZ13" s="127">
        <f>IFERROR(BY13/BW13,"-")</f>
        <v>0</v>
      </c>
      <c r="CA13" s="128"/>
      <c r="CB13" s="129">
        <f>IFERROR(CA13/BW13,"-")</f>
        <v>0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1</v>
      </c>
      <c r="CP13" s="139">
        <v>130000</v>
      </c>
      <c r="CQ13" s="139">
        <v>130000</v>
      </c>
      <c r="CR13" s="139"/>
      <c r="CS13" s="140" t="str">
        <f>IF(AND(CQ13=0,CR13=0),"",IF(AND(CQ13&lt;=100000,CR13&lt;=100000),"",IF(CQ13/CP13&gt;0.7,"男高",IF(CR13/CP13&gt;0.7,"女高",""))))</f>
        <v>男高</v>
      </c>
    </row>
    <row r="14" spans="1:98">
      <c r="A14" s="78">
        <f>AB14</f>
        <v>0.25</v>
      </c>
      <c r="B14" s="189" t="s">
        <v>151</v>
      </c>
      <c r="C14" s="189" t="s">
        <v>142</v>
      </c>
      <c r="D14" s="189" t="s">
        <v>143</v>
      </c>
      <c r="E14" s="189"/>
      <c r="F14" s="189" t="s">
        <v>136</v>
      </c>
      <c r="G14" s="88" t="s">
        <v>152</v>
      </c>
      <c r="H14" s="88" t="s">
        <v>153</v>
      </c>
      <c r="I14" s="88" t="s">
        <v>154</v>
      </c>
      <c r="J14" s="180">
        <v>96000</v>
      </c>
      <c r="K14" s="79">
        <v>15</v>
      </c>
      <c r="L14" s="79">
        <v>0</v>
      </c>
      <c r="M14" s="79">
        <v>30</v>
      </c>
      <c r="N14" s="89">
        <v>6</v>
      </c>
      <c r="O14" s="90">
        <v>0</v>
      </c>
      <c r="P14" s="91">
        <f>N14+O14</f>
        <v>6</v>
      </c>
      <c r="Q14" s="80">
        <f>IFERROR(P14/M14,"-")</f>
        <v>0.2</v>
      </c>
      <c r="R14" s="79">
        <v>4</v>
      </c>
      <c r="S14" s="79">
        <v>1</v>
      </c>
      <c r="T14" s="80">
        <f>IFERROR(R14/(P14),"-")</f>
        <v>0.66666666666667</v>
      </c>
      <c r="U14" s="186">
        <f>IFERROR(J14/SUM(N14:O15),"-")</f>
        <v>13714.285714286</v>
      </c>
      <c r="V14" s="82">
        <v>3</v>
      </c>
      <c r="W14" s="80">
        <f>IF(P14=0,"-",V14/P14)</f>
        <v>0.5</v>
      </c>
      <c r="X14" s="185">
        <v>24000</v>
      </c>
      <c r="Y14" s="186">
        <f>IFERROR(X14/P14,"-")</f>
        <v>4000</v>
      </c>
      <c r="Z14" s="186">
        <f>IFERROR(X14/V14,"-")</f>
        <v>8000</v>
      </c>
      <c r="AA14" s="180">
        <f>SUM(X14:X15)-SUM(J14:J15)</f>
        <v>-72000</v>
      </c>
      <c r="AB14" s="83">
        <f>SUM(X14:X15)/SUM(J14:J15)</f>
        <v>0.25</v>
      </c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>
        <v>1</v>
      </c>
      <c r="AW14" s="105">
        <f>IF(P14=0,"",IF(AV14=0,"",(AV14/P14)))</f>
        <v>0.16666666666667</v>
      </c>
      <c r="AX14" s="104">
        <v>1</v>
      </c>
      <c r="AY14" s="106">
        <f>IFERROR(AX14/AV14,"-")</f>
        <v>1</v>
      </c>
      <c r="AZ14" s="107">
        <v>3000</v>
      </c>
      <c r="BA14" s="108">
        <f>IFERROR(AZ14/AV14,"-")</f>
        <v>3000</v>
      </c>
      <c r="BB14" s="109">
        <v>1</v>
      </c>
      <c r="BC14" s="109"/>
      <c r="BD14" s="109"/>
      <c r="BE14" s="110">
        <v>2</v>
      </c>
      <c r="BF14" s="111">
        <f>IF(P14=0,"",IF(BE14=0,"",(BE14/P14)))</f>
        <v>0.33333333333333</v>
      </c>
      <c r="BG14" s="110">
        <v>1</v>
      </c>
      <c r="BH14" s="112">
        <f>IFERROR(BG14/BE14,"-")</f>
        <v>0.5</v>
      </c>
      <c r="BI14" s="113">
        <v>11000</v>
      </c>
      <c r="BJ14" s="114">
        <f>IFERROR(BI14/BE14,"-")</f>
        <v>5500</v>
      </c>
      <c r="BK14" s="115"/>
      <c r="BL14" s="115">
        <v>1</v>
      </c>
      <c r="BM14" s="115"/>
      <c r="BN14" s="117">
        <v>2</v>
      </c>
      <c r="BO14" s="118">
        <f>IF(P14=0,"",IF(BN14=0,"",(BN14/P14)))</f>
        <v>0.33333333333333</v>
      </c>
      <c r="BP14" s="119">
        <v>1</v>
      </c>
      <c r="BQ14" s="120">
        <f>IFERROR(BP14/BN14,"-")</f>
        <v>0.5</v>
      </c>
      <c r="BR14" s="121">
        <v>10000</v>
      </c>
      <c r="BS14" s="122">
        <f>IFERROR(BR14/BN14,"-")</f>
        <v>5000</v>
      </c>
      <c r="BT14" s="123"/>
      <c r="BU14" s="123">
        <v>1</v>
      </c>
      <c r="BV14" s="123"/>
      <c r="BW14" s="124">
        <v>1</v>
      </c>
      <c r="BX14" s="125">
        <f>IF(P14=0,"",IF(BW14=0,"",(BW14/P14)))</f>
        <v>0.16666666666667</v>
      </c>
      <c r="BY14" s="126"/>
      <c r="BZ14" s="127">
        <f>IFERROR(BY14/BW14,"-")</f>
        <v>0</v>
      </c>
      <c r="CA14" s="128"/>
      <c r="CB14" s="129">
        <f>IFERROR(CA14/BW14,"-")</f>
        <v>0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3</v>
      </c>
      <c r="CP14" s="139">
        <v>24000</v>
      </c>
      <c r="CQ14" s="139">
        <v>11000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155</v>
      </c>
      <c r="C15" s="189"/>
      <c r="D15" s="189"/>
      <c r="E15" s="189"/>
      <c r="F15" s="189" t="s">
        <v>70</v>
      </c>
      <c r="G15" s="88"/>
      <c r="H15" s="88"/>
      <c r="I15" s="88"/>
      <c r="J15" s="180"/>
      <c r="K15" s="79">
        <v>10</v>
      </c>
      <c r="L15" s="79">
        <v>8</v>
      </c>
      <c r="M15" s="79">
        <v>4</v>
      </c>
      <c r="N15" s="89">
        <v>1</v>
      </c>
      <c r="O15" s="90">
        <v>0</v>
      </c>
      <c r="P15" s="91">
        <f>N15+O15</f>
        <v>1</v>
      </c>
      <c r="Q15" s="80">
        <f>IFERROR(P15/M15,"-")</f>
        <v>0.25</v>
      </c>
      <c r="R15" s="79">
        <v>0</v>
      </c>
      <c r="S15" s="79">
        <v>1</v>
      </c>
      <c r="T15" s="80">
        <f>IFERROR(R15/(P15),"-")</f>
        <v>0</v>
      </c>
      <c r="U15" s="186"/>
      <c r="V15" s="82">
        <v>0</v>
      </c>
      <c r="W15" s="80">
        <f>IF(P15=0,"-",V15/P15)</f>
        <v>0</v>
      </c>
      <c r="X15" s="185">
        <v>0</v>
      </c>
      <c r="Y15" s="186">
        <f>IFERROR(X15/P15,"-")</f>
        <v>0</v>
      </c>
      <c r="Z15" s="186" t="str">
        <f>IFERROR(X15/V15,"-")</f>
        <v>-</v>
      </c>
      <c r="AA15" s="18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>
        <v>1</v>
      </c>
      <c r="AW15" s="105">
        <f>IF(P15=0,"",IF(AV15=0,"",(AV15/P15)))</f>
        <v>1</v>
      </c>
      <c r="AX15" s="104"/>
      <c r="AY15" s="106">
        <f>IFERROR(AX15/AV15,"-")</f>
        <v>0</v>
      </c>
      <c r="AZ15" s="107"/>
      <c r="BA15" s="108">
        <f>IFERROR(AZ15/AV15,"-")</f>
        <v>0</v>
      </c>
      <c r="BB15" s="109"/>
      <c r="BC15" s="109"/>
      <c r="BD15" s="109"/>
      <c r="BE15" s="110"/>
      <c r="BF15" s="111">
        <f>IF(P15=0,"",IF(BE15=0,"",(BE15/P15)))</f>
        <v>0</v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/>
      <c r="BO15" s="118">
        <f>IF(P15=0,"",IF(BN15=0,"",(BN15/P15)))</f>
        <v>0</v>
      </c>
      <c r="BP15" s="119"/>
      <c r="BQ15" s="120" t="str">
        <f>IFERROR(BP15/BN15,"-")</f>
        <v>-</v>
      </c>
      <c r="BR15" s="121"/>
      <c r="BS15" s="122" t="str">
        <f>IFERROR(BR15/BN15,"-")</f>
        <v>-</v>
      </c>
      <c r="BT15" s="123"/>
      <c r="BU15" s="123"/>
      <c r="BV15" s="123"/>
      <c r="BW15" s="124"/>
      <c r="BX15" s="125">
        <f>IF(P15=0,"",IF(BW15=0,"",(BW15/P15)))</f>
        <v>0</v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>
        <f>AB16</f>
        <v>0.59803921568627</v>
      </c>
      <c r="B16" s="189" t="s">
        <v>156</v>
      </c>
      <c r="C16" s="189" t="s">
        <v>142</v>
      </c>
      <c r="D16" s="189" t="s">
        <v>143</v>
      </c>
      <c r="E16" s="189"/>
      <c r="F16" s="189" t="s">
        <v>136</v>
      </c>
      <c r="G16" s="88" t="s">
        <v>157</v>
      </c>
      <c r="H16" s="88" t="s">
        <v>153</v>
      </c>
      <c r="I16" s="88" t="s">
        <v>158</v>
      </c>
      <c r="J16" s="180">
        <v>102000</v>
      </c>
      <c r="K16" s="79">
        <v>12</v>
      </c>
      <c r="L16" s="79">
        <v>0</v>
      </c>
      <c r="M16" s="79">
        <v>42</v>
      </c>
      <c r="N16" s="89">
        <v>6</v>
      </c>
      <c r="O16" s="90">
        <v>0</v>
      </c>
      <c r="P16" s="91">
        <f>N16+O16</f>
        <v>6</v>
      </c>
      <c r="Q16" s="80">
        <f>IFERROR(P16/M16,"-")</f>
        <v>0.14285714285714</v>
      </c>
      <c r="R16" s="79">
        <v>1</v>
      </c>
      <c r="S16" s="79">
        <v>2</v>
      </c>
      <c r="T16" s="80">
        <f>IFERROR(R16/(P16),"-")</f>
        <v>0.16666666666667</v>
      </c>
      <c r="U16" s="186">
        <f>IFERROR(J16/SUM(N16:O17),"-")</f>
        <v>6800</v>
      </c>
      <c r="V16" s="82">
        <v>1</v>
      </c>
      <c r="W16" s="80">
        <f>IF(P16=0,"-",V16/P16)</f>
        <v>0.16666666666667</v>
      </c>
      <c r="X16" s="185">
        <v>3000</v>
      </c>
      <c r="Y16" s="186">
        <f>IFERROR(X16/P16,"-")</f>
        <v>500</v>
      </c>
      <c r="Z16" s="186">
        <f>IFERROR(X16/V16,"-")</f>
        <v>3000</v>
      </c>
      <c r="AA16" s="180">
        <f>SUM(X16:X17)-SUM(J16:J17)</f>
        <v>-41000</v>
      </c>
      <c r="AB16" s="83">
        <f>SUM(X16:X17)/SUM(J16:J17)</f>
        <v>0.59803921568627</v>
      </c>
      <c r="AC16" s="77"/>
      <c r="AD16" s="92">
        <v>1</v>
      </c>
      <c r="AE16" s="93">
        <f>IF(P16=0,"",IF(AD16=0,"",(AD16/P16)))</f>
        <v>0.16666666666667</v>
      </c>
      <c r="AF16" s="92"/>
      <c r="AG16" s="94">
        <f>IFERROR(AF16/AD16,"-")</f>
        <v>0</v>
      </c>
      <c r="AH16" s="95"/>
      <c r="AI16" s="96">
        <f>IFERROR(AH16/AD16,"-")</f>
        <v>0</v>
      </c>
      <c r="AJ16" s="97"/>
      <c r="AK16" s="97"/>
      <c r="AL16" s="97"/>
      <c r="AM16" s="98">
        <v>1</v>
      </c>
      <c r="AN16" s="99">
        <f>IF(P16=0,"",IF(AM16=0,"",(AM16/P16)))</f>
        <v>0.16666666666667</v>
      </c>
      <c r="AO16" s="98">
        <v>1</v>
      </c>
      <c r="AP16" s="100">
        <f>IFERROR(AO16/AM16,"-")</f>
        <v>1</v>
      </c>
      <c r="AQ16" s="101">
        <v>3000</v>
      </c>
      <c r="AR16" s="102">
        <f>IFERROR(AQ16/AM16,"-")</f>
        <v>3000</v>
      </c>
      <c r="AS16" s="103">
        <v>1</v>
      </c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>
        <v>3</v>
      </c>
      <c r="BF16" s="111">
        <f>IF(P16=0,"",IF(BE16=0,"",(BE16/P16)))</f>
        <v>0.5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/>
      <c r="BO16" s="118">
        <f>IF(P16=0,"",IF(BN16=0,"",(BN16/P16)))</f>
        <v>0</v>
      </c>
      <c r="BP16" s="119"/>
      <c r="BQ16" s="120" t="str">
        <f>IFERROR(BP16/BN16,"-")</f>
        <v>-</v>
      </c>
      <c r="BR16" s="121"/>
      <c r="BS16" s="122" t="str">
        <f>IFERROR(BR16/BN16,"-")</f>
        <v>-</v>
      </c>
      <c r="BT16" s="123"/>
      <c r="BU16" s="123"/>
      <c r="BV16" s="123"/>
      <c r="BW16" s="124">
        <v>1</v>
      </c>
      <c r="BX16" s="125">
        <f>IF(P16=0,"",IF(BW16=0,"",(BW16/P16)))</f>
        <v>0.16666666666667</v>
      </c>
      <c r="BY16" s="126"/>
      <c r="BZ16" s="127">
        <f>IFERROR(BY16/BW16,"-")</f>
        <v>0</v>
      </c>
      <c r="CA16" s="128"/>
      <c r="CB16" s="129">
        <f>IFERROR(CA16/BW16,"-")</f>
        <v>0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1</v>
      </c>
      <c r="CP16" s="139">
        <v>3000</v>
      </c>
      <c r="CQ16" s="139">
        <v>3000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189" t="s">
        <v>159</v>
      </c>
      <c r="C17" s="189"/>
      <c r="D17" s="189"/>
      <c r="E17" s="189"/>
      <c r="F17" s="189" t="s">
        <v>70</v>
      </c>
      <c r="G17" s="88"/>
      <c r="H17" s="88"/>
      <c r="I17" s="88"/>
      <c r="J17" s="180"/>
      <c r="K17" s="79">
        <v>38</v>
      </c>
      <c r="L17" s="79">
        <v>26</v>
      </c>
      <c r="M17" s="79">
        <v>20</v>
      </c>
      <c r="N17" s="89">
        <v>9</v>
      </c>
      <c r="O17" s="90">
        <v>0</v>
      </c>
      <c r="P17" s="91">
        <f>N17+O17</f>
        <v>9</v>
      </c>
      <c r="Q17" s="80">
        <f>IFERROR(P17/M17,"-")</f>
        <v>0.45</v>
      </c>
      <c r="R17" s="79">
        <v>4</v>
      </c>
      <c r="S17" s="79">
        <v>2</v>
      </c>
      <c r="T17" s="80">
        <f>IFERROR(R17/(P17),"-")</f>
        <v>0.44444444444444</v>
      </c>
      <c r="U17" s="186"/>
      <c r="V17" s="82">
        <v>2</v>
      </c>
      <c r="W17" s="80">
        <f>IF(P17=0,"-",V17/P17)</f>
        <v>0.22222222222222</v>
      </c>
      <c r="X17" s="185">
        <v>58000</v>
      </c>
      <c r="Y17" s="186">
        <f>IFERROR(X17/P17,"-")</f>
        <v>6444.4444444444</v>
      </c>
      <c r="Z17" s="186">
        <f>IFERROR(X17/V17,"-")</f>
        <v>29000</v>
      </c>
      <c r="AA17" s="18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>
        <v>2</v>
      </c>
      <c r="AW17" s="105">
        <f>IF(P17=0,"",IF(AV17=0,"",(AV17/P17)))</f>
        <v>0.22222222222222</v>
      </c>
      <c r="AX17" s="104"/>
      <c r="AY17" s="106">
        <f>IFERROR(AX17/AV17,"-")</f>
        <v>0</v>
      </c>
      <c r="AZ17" s="107"/>
      <c r="BA17" s="108">
        <f>IFERROR(AZ17/AV17,"-")</f>
        <v>0</v>
      </c>
      <c r="BB17" s="109"/>
      <c r="BC17" s="109"/>
      <c r="BD17" s="109"/>
      <c r="BE17" s="110"/>
      <c r="BF17" s="111">
        <f>IF(P17=0,"",IF(BE17=0,"",(BE17/P17)))</f>
        <v>0</v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>
        <v>6</v>
      </c>
      <c r="BO17" s="118">
        <f>IF(P17=0,"",IF(BN17=0,"",(BN17/P17)))</f>
        <v>0.66666666666667</v>
      </c>
      <c r="BP17" s="119">
        <v>1</v>
      </c>
      <c r="BQ17" s="120">
        <f>IFERROR(BP17/BN17,"-")</f>
        <v>0.16666666666667</v>
      </c>
      <c r="BR17" s="121">
        <v>3000</v>
      </c>
      <c r="BS17" s="122">
        <f>IFERROR(BR17/BN17,"-")</f>
        <v>500</v>
      </c>
      <c r="BT17" s="123">
        <v>1</v>
      </c>
      <c r="BU17" s="123"/>
      <c r="BV17" s="123"/>
      <c r="BW17" s="124">
        <v>1</v>
      </c>
      <c r="BX17" s="125">
        <f>IF(P17=0,"",IF(BW17=0,"",(BW17/P17)))</f>
        <v>0.11111111111111</v>
      </c>
      <c r="BY17" s="126">
        <v>1</v>
      </c>
      <c r="BZ17" s="127">
        <f>IFERROR(BY17/BW17,"-")</f>
        <v>1</v>
      </c>
      <c r="CA17" s="128">
        <v>55000</v>
      </c>
      <c r="CB17" s="129">
        <f>IFERROR(CA17/BW17,"-")</f>
        <v>55000</v>
      </c>
      <c r="CC17" s="130"/>
      <c r="CD17" s="130"/>
      <c r="CE17" s="130">
        <v>1</v>
      </c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2</v>
      </c>
      <c r="CP17" s="139">
        <v>58000</v>
      </c>
      <c r="CQ17" s="139">
        <v>55000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>
        <f>AB18</f>
        <v>0</v>
      </c>
      <c r="B18" s="189" t="s">
        <v>160</v>
      </c>
      <c r="C18" s="189" t="s">
        <v>161</v>
      </c>
      <c r="D18" s="189" t="s">
        <v>162</v>
      </c>
      <c r="E18" s="189"/>
      <c r="F18" s="189" t="s">
        <v>136</v>
      </c>
      <c r="G18" s="88" t="s">
        <v>163</v>
      </c>
      <c r="H18" s="88" t="s">
        <v>153</v>
      </c>
      <c r="I18" s="88" t="s">
        <v>164</v>
      </c>
      <c r="J18" s="180">
        <v>32400</v>
      </c>
      <c r="K18" s="79">
        <v>0</v>
      </c>
      <c r="L18" s="79">
        <v>0</v>
      </c>
      <c r="M18" s="79">
        <v>3</v>
      </c>
      <c r="N18" s="89">
        <v>0</v>
      </c>
      <c r="O18" s="90">
        <v>0</v>
      </c>
      <c r="P18" s="91">
        <f>N18+O18</f>
        <v>0</v>
      </c>
      <c r="Q18" s="80">
        <f>IFERROR(P18/M18,"-")</f>
        <v>0</v>
      </c>
      <c r="R18" s="79">
        <v>0</v>
      </c>
      <c r="S18" s="79">
        <v>0</v>
      </c>
      <c r="T18" s="80" t="str">
        <f>IFERROR(R18/(P18),"-")</f>
        <v>-</v>
      </c>
      <c r="U18" s="186" t="str">
        <f>IFERROR(J18/SUM(N18:O19),"-")</f>
        <v>-</v>
      </c>
      <c r="V18" s="82">
        <v>0</v>
      </c>
      <c r="W18" s="80" t="str">
        <f>IF(P18=0,"-",V18/P18)</f>
        <v>-</v>
      </c>
      <c r="X18" s="185">
        <v>0</v>
      </c>
      <c r="Y18" s="186" t="str">
        <f>IFERROR(X18/P18,"-")</f>
        <v>-</v>
      </c>
      <c r="Z18" s="186" t="str">
        <f>IFERROR(X18/V18,"-")</f>
        <v>-</v>
      </c>
      <c r="AA18" s="180">
        <f>SUM(X18:X19)-SUM(J18:J19)</f>
        <v>-32400</v>
      </c>
      <c r="AB18" s="83">
        <f>SUM(X18:X19)/SUM(J18:J19)</f>
        <v>0</v>
      </c>
      <c r="AC18" s="77"/>
      <c r="AD18" s="92"/>
      <c r="AE18" s="93" t="str">
        <f>IF(P18=0,"",IF(AD18=0,"",(AD18/P18)))</f>
        <v/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 t="str">
        <f>IF(P18=0,"",IF(AM18=0,"",(AM18/P18)))</f>
        <v/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 t="str">
        <f>IF(P18=0,"",IF(AV18=0,"",(AV18/P18)))</f>
        <v/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/>
      <c r="BF18" s="111" t="str">
        <f>IF(P18=0,"",IF(BE18=0,"",(BE18/P18)))</f>
        <v/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/>
      <c r="BO18" s="118" t="str">
        <f>IF(P18=0,"",IF(BN18=0,"",(BN18/P18)))</f>
        <v/>
      </c>
      <c r="BP18" s="119"/>
      <c r="BQ18" s="120" t="str">
        <f>IFERROR(BP18/BN18,"-")</f>
        <v>-</v>
      </c>
      <c r="BR18" s="121"/>
      <c r="BS18" s="122" t="str">
        <f>IFERROR(BR18/BN18,"-")</f>
        <v>-</v>
      </c>
      <c r="BT18" s="123"/>
      <c r="BU18" s="123"/>
      <c r="BV18" s="123"/>
      <c r="BW18" s="124"/>
      <c r="BX18" s="125" t="str">
        <f>IF(P18=0,"",IF(BW18=0,"",(BW18/P18)))</f>
        <v/>
      </c>
      <c r="BY18" s="126"/>
      <c r="BZ18" s="127" t="str">
        <f>IFERROR(BY18/BW18,"-")</f>
        <v>-</v>
      </c>
      <c r="CA18" s="128"/>
      <c r="CB18" s="129" t="str">
        <f>IFERROR(CA18/BW18,"-")</f>
        <v>-</v>
      </c>
      <c r="CC18" s="130"/>
      <c r="CD18" s="130"/>
      <c r="CE18" s="130"/>
      <c r="CF18" s="131"/>
      <c r="CG18" s="132" t="str">
        <f>IF(P18=0,"",IF(CF18=0,"",(CF18/P18)))</f>
        <v/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0</v>
      </c>
      <c r="CP18" s="139">
        <v>0</v>
      </c>
      <c r="CQ18" s="139"/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189" t="s">
        <v>165</v>
      </c>
      <c r="C19" s="189"/>
      <c r="D19" s="189"/>
      <c r="E19" s="189"/>
      <c r="F19" s="189" t="s">
        <v>70</v>
      </c>
      <c r="G19" s="88"/>
      <c r="H19" s="88"/>
      <c r="I19" s="88"/>
      <c r="J19" s="180"/>
      <c r="K19" s="79">
        <v>2</v>
      </c>
      <c r="L19" s="79">
        <v>2</v>
      </c>
      <c r="M19" s="79">
        <v>0</v>
      </c>
      <c r="N19" s="89">
        <v>0</v>
      </c>
      <c r="O19" s="90">
        <v>0</v>
      </c>
      <c r="P19" s="91">
        <f>N19+O19</f>
        <v>0</v>
      </c>
      <c r="Q19" s="80" t="str">
        <f>IFERROR(P19/M19,"-")</f>
        <v>-</v>
      </c>
      <c r="R19" s="79">
        <v>0</v>
      </c>
      <c r="S19" s="79">
        <v>0</v>
      </c>
      <c r="T19" s="80" t="str">
        <f>IFERROR(R19/(P19),"-")</f>
        <v>-</v>
      </c>
      <c r="U19" s="186"/>
      <c r="V19" s="82">
        <v>0</v>
      </c>
      <c r="W19" s="80" t="str">
        <f>IF(P19=0,"-",V19/P19)</f>
        <v>-</v>
      </c>
      <c r="X19" s="185">
        <v>0</v>
      </c>
      <c r="Y19" s="186" t="str">
        <f>IFERROR(X19/P19,"-")</f>
        <v>-</v>
      </c>
      <c r="Z19" s="186" t="str">
        <f>IFERROR(X19/V19,"-")</f>
        <v>-</v>
      </c>
      <c r="AA19" s="180"/>
      <c r="AB19" s="83"/>
      <c r="AC19" s="77"/>
      <c r="AD19" s="92"/>
      <c r="AE19" s="93" t="str">
        <f>IF(P19=0,"",IF(AD19=0,"",(AD19/P19)))</f>
        <v/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 t="str">
        <f>IF(P19=0,"",IF(AM19=0,"",(AM19/P19)))</f>
        <v/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 t="str">
        <f>IF(P19=0,"",IF(AV19=0,"",(AV19/P19)))</f>
        <v/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 t="str">
        <f>IF(P19=0,"",IF(BE19=0,"",(BE19/P19)))</f>
        <v/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/>
      <c r="BO19" s="118" t="str">
        <f>IF(P19=0,"",IF(BN19=0,"",(BN19/P19)))</f>
        <v/>
      </c>
      <c r="BP19" s="119"/>
      <c r="BQ19" s="120" t="str">
        <f>IFERROR(BP19/BN19,"-")</f>
        <v>-</v>
      </c>
      <c r="BR19" s="121"/>
      <c r="BS19" s="122" t="str">
        <f>IFERROR(BR19/BN19,"-")</f>
        <v>-</v>
      </c>
      <c r="BT19" s="123"/>
      <c r="BU19" s="123"/>
      <c r="BV19" s="123"/>
      <c r="BW19" s="124"/>
      <c r="BX19" s="125" t="str">
        <f>IF(P19=0,"",IF(BW19=0,"",(BW19/P19)))</f>
        <v/>
      </c>
      <c r="BY19" s="126"/>
      <c r="BZ19" s="127" t="str">
        <f>IFERROR(BY19/BW19,"-")</f>
        <v>-</v>
      </c>
      <c r="CA19" s="128"/>
      <c r="CB19" s="129" t="str">
        <f>IFERROR(CA19/BW19,"-")</f>
        <v>-</v>
      </c>
      <c r="CC19" s="130"/>
      <c r="CD19" s="130"/>
      <c r="CE19" s="130"/>
      <c r="CF19" s="131"/>
      <c r="CG19" s="132" t="str">
        <f>IF(P19=0,"",IF(CF19=0,"",(CF19/P19)))</f>
        <v/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0</v>
      </c>
      <c r="CP19" s="139">
        <v>0</v>
      </c>
      <c r="CQ19" s="139"/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>
        <f>AB20</f>
        <v>12.5625</v>
      </c>
      <c r="B20" s="189" t="s">
        <v>166</v>
      </c>
      <c r="C20" s="189" t="s">
        <v>148</v>
      </c>
      <c r="D20" s="189" t="s">
        <v>143</v>
      </c>
      <c r="E20" s="189"/>
      <c r="F20" s="189" t="s">
        <v>136</v>
      </c>
      <c r="G20" s="88" t="s">
        <v>167</v>
      </c>
      <c r="H20" s="88" t="s">
        <v>130</v>
      </c>
      <c r="I20" s="190" t="s">
        <v>74</v>
      </c>
      <c r="J20" s="180">
        <v>48000</v>
      </c>
      <c r="K20" s="79">
        <v>20</v>
      </c>
      <c r="L20" s="79">
        <v>0</v>
      </c>
      <c r="M20" s="79">
        <v>50</v>
      </c>
      <c r="N20" s="89">
        <v>10</v>
      </c>
      <c r="O20" s="90">
        <v>0</v>
      </c>
      <c r="P20" s="91">
        <f>N20+O20</f>
        <v>10</v>
      </c>
      <c r="Q20" s="80">
        <f>IFERROR(P20/M20,"-")</f>
        <v>0.2</v>
      </c>
      <c r="R20" s="79">
        <v>4</v>
      </c>
      <c r="S20" s="79">
        <v>3</v>
      </c>
      <c r="T20" s="80">
        <f>IFERROR(R20/(P20),"-")</f>
        <v>0.4</v>
      </c>
      <c r="U20" s="186">
        <f>IFERROR(J20/SUM(N20:O21),"-")</f>
        <v>3000</v>
      </c>
      <c r="V20" s="82">
        <v>1</v>
      </c>
      <c r="W20" s="80">
        <f>IF(P20=0,"-",V20/P20)</f>
        <v>0.1</v>
      </c>
      <c r="X20" s="185">
        <v>13000</v>
      </c>
      <c r="Y20" s="186">
        <f>IFERROR(X20/P20,"-")</f>
        <v>1300</v>
      </c>
      <c r="Z20" s="186">
        <f>IFERROR(X20/V20,"-")</f>
        <v>13000</v>
      </c>
      <c r="AA20" s="180">
        <f>SUM(X20:X21)-SUM(J20:J21)</f>
        <v>555000</v>
      </c>
      <c r="AB20" s="83">
        <f>SUM(X20:X21)/SUM(J20:J21)</f>
        <v>12.5625</v>
      </c>
      <c r="AC20" s="77"/>
      <c r="AD20" s="92">
        <v>1</v>
      </c>
      <c r="AE20" s="93">
        <f>IF(P20=0,"",IF(AD20=0,"",(AD20/P20)))</f>
        <v>0.1</v>
      </c>
      <c r="AF20" s="92"/>
      <c r="AG20" s="94">
        <f>IFERROR(AF20/AD20,"-")</f>
        <v>0</v>
      </c>
      <c r="AH20" s="95"/>
      <c r="AI20" s="96">
        <f>IFERROR(AH20/AD20,"-")</f>
        <v>0</v>
      </c>
      <c r="AJ20" s="97"/>
      <c r="AK20" s="97"/>
      <c r="AL20" s="97"/>
      <c r="AM20" s="98">
        <v>3</v>
      </c>
      <c r="AN20" s="99">
        <f>IF(P20=0,"",IF(AM20=0,"",(AM20/P20)))</f>
        <v>0.3</v>
      </c>
      <c r="AO20" s="98"/>
      <c r="AP20" s="100">
        <f>IFERROR(AO20/AM20,"-")</f>
        <v>0</v>
      </c>
      <c r="AQ20" s="101"/>
      <c r="AR20" s="102">
        <f>IFERROR(AQ20/AM20,"-")</f>
        <v>0</v>
      </c>
      <c r="AS20" s="103"/>
      <c r="AT20" s="103"/>
      <c r="AU20" s="103"/>
      <c r="AV20" s="104">
        <v>1</v>
      </c>
      <c r="AW20" s="105">
        <f>IF(P20=0,"",IF(AV20=0,"",(AV20/P20)))</f>
        <v>0.1</v>
      </c>
      <c r="AX20" s="104"/>
      <c r="AY20" s="106">
        <f>IFERROR(AX20/AV20,"-")</f>
        <v>0</v>
      </c>
      <c r="AZ20" s="107"/>
      <c r="BA20" s="108">
        <f>IFERROR(AZ20/AV20,"-")</f>
        <v>0</v>
      </c>
      <c r="BB20" s="109"/>
      <c r="BC20" s="109"/>
      <c r="BD20" s="109"/>
      <c r="BE20" s="110">
        <v>1</v>
      </c>
      <c r="BF20" s="111">
        <f>IF(P20=0,"",IF(BE20=0,"",(BE20/P20)))</f>
        <v>0.1</v>
      </c>
      <c r="BG20" s="110">
        <v>1</v>
      </c>
      <c r="BH20" s="112">
        <f>IFERROR(BG20/BE20,"-")</f>
        <v>1</v>
      </c>
      <c r="BI20" s="113">
        <v>13000</v>
      </c>
      <c r="BJ20" s="114">
        <f>IFERROR(BI20/BE20,"-")</f>
        <v>13000</v>
      </c>
      <c r="BK20" s="115"/>
      <c r="BL20" s="115">
        <v>1</v>
      </c>
      <c r="BM20" s="115"/>
      <c r="BN20" s="117">
        <v>3</v>
      </c>
      <c r="BO20" s="118">
        <f>IF(P20=0,"",IF(BN20=0,"",(BN20/P20)))</f>
        <v>0.3</v>
      </c>
      <c r="BP20" s="119"/>
      <c r="BQ20" s="120">
        <f>IFERROR(BP20/BN20,"-")</f>
        <v>0</v>
      </c>
      <c r="BR20" s="121"/>
      <c r="BS20" s="122">
        <f>IFERROR(BR20/BN20,"-")</f>
        <v>0</v>
      </c>
      <c r="BT20" s="123"/>
      <c r="BU20" s="123"/>
      <c r="BV20" s="123"/>
      <c r="BW20" s="124">
        <v>1</v>
      </c>
      <c r="BX20" s="125">
        <f>IF(P20=0,"",IF(BW20=0,"",(BW20/P20)))</f>
        <v>0.1</v>
      </c>
      <c r="BY20" s="126"/>
      <c r="BZ20" s="127">
        <f>IFERROR(BY20/BW20,"-")</f>
        <v>0</v>
      </c>
      <c r="CA20" s="128"/>
      <c r="CB20" s="129">
        <f>IFERROR(CA20/BW20,"-")</f>
        <v>0</v>
      </c>
      <c r="CC20" s="130"/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1</v>
      </c>
      <c r="CP20" s="139">
        <v>13000</v>
      </c>
      <c r="CQ20" s="139">
        <v>13000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189" t="s">
        <v>168</v>
      </c>
      <c r="C21" s="189"/>
      <c r="D21" s="189"/>
      <c r="E21" s="189"/>
      <c r="F21" s="189" t="s">
        <v>70</v>
      </c>
      <c r="G21" s="88"/>
      <c r="H21" s="88"/>
      <c r="I21" s="88"/>
      <c r="J21" s="180"/>
      <c r="K21" s="79">
        <v>16</v>
      </c>
      <c r="L21" s="79">
        <v>15</v>
      </c>
      <c r="M21" s="79">
        <v>5</v>
      </c>
      <c r="N21" s="89">
        <v>6</v>
      </c>
      <c r="O21" s="90">
        <v>0</v>
      </c>
      <c r="P21" s="91">
        <f>N21+O21</f>
        <v>6</v>
      </c>
      <c r="Q21" s="80">
        <f>IFERROR(P21/M21,"-")</f>
        <v>1.2</v>
      </c>
      <c r="R21" s="79">
        <v>6</v>
      </c>
      <c r="S21" s="79">
        <v>0</v>
      </c>
      <c r="T21" s="80">
        <f>IFERROR(R21/(P21),"-")</f>
        <v>1</v>
      </c>
      <c r="U21" s="186"/>
      <c r="V21" s="82">
        <v>4</v>
      </c>
      <c r="W21" s="80">
        <f>IF(P21=0,"-",V21/P21)</f>
        <v>0.66666666666667</v>
      </c>
      <c r="X21" s="185">
        <v>590000</v>
      </c>
      <c r="Y21" s="186">
        <f>IFERROR(X21/P21,"-")</f>
        <v>98333.333333333</v>
      </c>
      <c r="Z21" s="186">
        <f>IFERROR(X21/V21,"-")</f>
        <v>147500</v>
      </c>
      <c r="AA21" s="18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>
        <v>1</v>
      </c>
      <c r="AN21" s="99">
        <f>IF(P21=0,"",IF(AM21=0,"",(AM21/P21)))</f>
        <v>0.16666666666667</v>
      </c>
      <c r="AO21" s="98">
        <v>1</v>
      </c>
      <c r="AP21" s="100">
        <f>IFERROR(AO21/AM21,"-")</f>
        <v>1</v>
      </c>
      <c r="AQ21" s="101">
        <v>43000</v>
      </c>
      <c r="AR21" s="102">
        <f>IFERROR(AQ21/AM21,"-")</f>
        <v>43000</v>
      </c>
      <c r="AS21" s="103"/>
      <c r="AT21" s="103"/>
      <c r="AU21" s="103">
        <v>1</v>
      </c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>
        <f>IF(P21=0,"",IF(BE21=0,"",(BE21/P21)))</f>
        <v>0</v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>
        <v>4</v>
      </c>
      <c r="BO21" s="118">
        <f>IF(P21=0,"",IF(BN21=0,"",(BN21/P21)))</f>
        <v>0.66666666666667</v>
      </c>
      <c r="BP21" s="119">
        <v>3</v>
      </c>
      <c r="BQ21" s="120">
        <f>IFERROR(BP21/BN21,"-")</f>
        <v>0.75</v>
      </c>
      <c r="BR21" s="121">
        <v>547000</v>
      </c>
      <c r="BS21" s="122">
        <f>IFERROR(BR21/BN21,"-")</f>
        <v>136750</v>
      </c>
      <c r="BT21" s="123">
        <v>1</v>
      </c>
      <c r="BU21" s="123"/>
      <c r="BV21" s="123">
        <v>2</v>
      </c>
      <c r="BW21" s="124">
        <v>1</v>
      </c>
      <c r="BX21" s="125">
        <f>IF(P21=0,"",IF(BW21=0,"",(BW21/P21)))</f>
        <v>0.16666666666667</v>
      </c>
      <c r="BY21" s="126"/>
      <c r="BZ21" s="127">
        <f>IFERROR(BY21/BW21,"-")</f>
        <v>0</v>
      </c>
      <c r="CA21" s="128"/>
      <c r="CB21" s="129">
        <f>IFERROR(CA21/BW21,"-")</f>
        <v>0</v>
      </c>
      <c r="CC21" s="130"/>
      <c r="CD21" s="130"/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4</v>
      </c>
      <c r="CP21" s="139">
        <v>590000</v>
      </c>
      <c r="CQ21" s="139">
        <v>285000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>
        <f>AB22</f>
        <v>0</v>
      </c>
      <c r="B22" s="189" t="s">
        <v>169</v>
      </c>
      <c r="C22" s="189" t="s">
        <v>161</v>
      </c>
      <c r="D22" s="189" t="s">
        <v>162</v>
      </c>
      <c r="E22" s="189"/>
      <c r="F22" s="189" t="s">
        <v>136</v>
      </c>
      <c r="G22" s="88" t="s">
        <v>170</v>
      </c>
      <c r="H22" s="88" t="s">
        <v>153</v>
      </c>
      <c r="I22" s="88" t="s">
        <v>131</v>
      </c>
      <c r="J22" s="180">
        <v>32400</v>
      </c>
      <c r="K22" s="79">
        <v>0</v>
      </c>
      <c r="L22" s="79">
        <v>0</v>
      </c>
      <c r="M22" s="79">
        <v>2</v>
      </c>
      <c r="N22" s="89">
        <v>0</v>
      </c>
      <c r="O22" s="90">
        <v>0</v>
      </c>
      <c r="P22" s="91">
        <f>N22+O22</f>
        <v>0</v>
      </c>
      <c r="Q22" s="80">
        <f>IFERROR(P22/M22,"-")</f>
        <v>0</v>
      </c>
      <c r="R22" s="79">
        <v>0</v>
      </c>
      <c r="S22" s="79">
        <v>0</v>
      </c>
      <c r="T22" s="80" t="str">
        <f>IFERROR(R22/(P22),"-")</f>
        <v>-</v>
      </c>
      <c r="U22" s="186">
        <f>IFERROR(J22/SUM(N22:O23),"-")</f>
        <v>10800</v>
      </c>
      <c r="V22" s="82">
        <v>0</v>
      </c>
      <c r="W22" s="80" t="str">
        <f>IF(P22=0,"-",V22/P22)</f>
        <v>-</v>
      </c>
      <c r="X22" s="185">
        <v>0</v>
      </c>
      <c r="Y22" s="186" t="str">
        <f>IFERROR(X22/P22,"-")</f>
        <v>-</v>
      </c>
      <c r="Z22" s="186" t="str">
        <f>IFERROR(X22/V22,"-")</f>
        <v>-</v>
      </c>
      <c r="AA22" s="180">
        <f>SUM(X22:X23)-SUM(J22:J23)</f>
        <v>-32400</v>
      </c>
      <c r="AB22" s="83">
        <f>SUM(X22:X23)/SUM(J22:J23)</f>
        <v>0</v>
      </c>
      <c r="AC22" s="77"/>
      <c r="AD22" s="92"/>
      <c r="AE22" s="93" t="str">
        <f>IF(P22=0,"",IF(AD22=0,"",(AD22/P22)))</f>
        <v/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 t="str">
        <f>IF(P22=0,"",IF(AM22=0,"",(AM22/P22)))</f>
        <v/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 t="str">
        <f>IF(P22=0,"",IF(AV22=0,"",(AV22/P22)))</f>
        <v/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/>
      <c r="BF22" s="111" t="str">
        <f>IF(P22=0,"",IF(BE22=0,"",(BE22/P22)))</f>
        <v/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/>
      <c r="BO22" s="118" t="str">
        <f>IF(P22=0,"",IF(BN22=0,"",(BN22/P22)))</f>
        <v/>
      </c>
      <c r="BP22" s="119"/>
      <c r="BQ22" s="120" t="str">
        <f>IFERROR(BP22/BN22,"-")</f>
        <v>-</v>
      </c>
      <c r="BR22" s="121"/>
      <c r="BS22" s="122" t="str">
        <f>IFERROR(BR22/BN22,"-")</f>
        <v>-</v>
      </c>
      <c r="BT22" s="123"/>
      <c r="BU22" s="123"/>
      <c r="BV22" s="123"/>
      <c r="BW22" s="124"/>
      <c r="BX22" s="125" t="str">
        <f>IF(P22=0,"",IF(BW22=0,"",(BW22/P22)))</f>
        <v/>
      </c>
      <c r="BY22" s="126"/>
      <c r="BZ22" s="127" t="str">
        <f>IFERROR(BY22/BW22,"-")</f>
        <v>-</v>
      </c>
      <c r="CA22" s="128"/>
      <c r="CB22" s="129" t="str">
        <f>IFERROR(CA22/BW22,"-")</f>
        <v>-</v>
      </c>
      <c r="CC22" s="130"/>
      <c r="CD22" s="130"/>
      <c r="CE22" s="130"/>
      <c r="CF22" s="131"/>
      <c r="CG22" s="132" t="str">
        <f>IF(P22=0,"",IF(CF22=0,"",(CF22/P22)))</f>
        <v/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189" t="s">
        <v>171</v>
      </c>
      <c r="C23" s="189"/>
      <c r="D23" s="189"/>
      <c r="E23" s="189"/>
      <c r="F23" s="189" t="s">
        <v>70</v>
      </c>
      <c r="G23" s="88"/>
      <c r="H23" s="88"/>
      <c r="I23" s="88"/>
      <c r="J23" s="180"/>
      <c r="K23" s="79">
        <v>21</v>
      </c>
      <c r="L23" s="79">
        <v>5</v>
      </c>
      <c r="M23" s="79">
        <v>3</v>
      </c>
      <c r="N23" s="89">
        <v>3</v>
      </c>
      <c r="O23" s="90">
        <v>0</v>
      </c>
      <c r="P23" s="91">
        <f>N23+O23</f>
        <v>3</v>
      </c>
      <c r="Q23" s="80">
        <f>IFERROR(P23/M23,"-")</f>
        <v>1</v>
      </c>
      <c r="R23" s="79">
        <v>0</v>
      </c>
      <c r="S23" s="79">
        <v>1</v>
      </c>
      <c r="T23" s="80">
        <f>IFERROR(R23/(P23),"-")</f>
        <v>0</v>
      </c>
      <c r="U23" s="186"/>
      <c r="V23" s="82">
        <v>0</v>
      </c>
      <c r="W23" s="80">
        <f>IF(P23=0,"-",V23/P23)</f>
        <v>0</v>
      </c>
      <c r="X23" s="185">
        <v>0</v>
      </c>
      <c r="Y23" s="186">
        <f>IFERROR(X23/P23,"-")</f>
        <v>0</v>
      </c>
      <c r="Z23" s="186" t="str">
        <f>IFERROR(X23/V23,"-")</f>
        <v>-</v>
      </c>
      <c r="AA23" s="18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>
        <v>1</v>
      </c>
      <c r="AN23" s="99">
        <f>IF(P23=0,"",IF(AM23=0,"",(AM23/P23)))</f>
        <v>0.33333333333333</v>
      </c>
      <c r="AO23" s="98"/>
      <c r="AP23" s="100">
        <f>IFERROR(AO23/AM23,"-")</f>
        <v>0</v>
      </c>
      <c r="AQ23" s="101"/>
      <c r="AR23" s="102">
        <f>IFERROR(AQ23/AM23,"-")</f>
        <v>0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>
        <v>2</v>
      </c>
      <c r="BF23" s="111">
        <f>IF(P23=0,"",IF(BE23=0,"",(BE23/P23)))</f>
        <v>0.66666666666667</v>
      </c>
      <c r="BG23" s="110"/>
      <c r="BH23" s="112">
        <f>IFERROR(BG23/BE23,"-")</f>
        <v>0</v>
      </c>
      <c r="BI23" s="113"/>
      <c r="BJ23" s="114">
        <f>IFERROR(BI23/BE23,"-")</f>
        <v>0</v>
      </c>
      <c r="BK23" s="115"/>
      <c r="BL23" s="115"/>
      <c r="BM23" s="115"/>
      <c r="BN23" s="117"/>
      <c r="BO23" s="118">
        <f>IF(P23=0,"",IF(BN23=0,"",(BN23/P23)))</f>
        <v>0</v>
      </c>
      <c r="BP23" s="119"/>
      <c r="BQ23" s="120" t="str">
        <f>IFERROR(BP23/BN23,"-")</f>
        <v>-</v>
      </c>
      <c r="BR23" s="121"/>
      <c r="BS23" s="122" t="str">
        <f>IFERROR(BR23/BN23,"-")</f>
        <v>-</v>
      </c>
      <c r="BT23" s="123"/>
      <c r="BU23" s="123"/>
      <c r="BV23" s="123"/>
      <c r="BW23" s="124"/>
      <c r="BX23" s="125">
        <f>IF(P23=0,"",IF(BW23=0,"",(BW23/P23)))</f>
        <v>0</v>
      </c>
      <c r="BY23" s="126"/>
      <c r="BZ23" s="127" t="str">
        <f>IFERROR(BY23/BW23,"-")</f>
        <v>-</v>
      </c>
      <c r="CA23" s="128"/>
      <c r="CB23" s="129" t="str">
        <f>IFERROR(CA23/BW23,"-")</f>
        <v>-</v>
      </c>
      <c r="CC23" s="130"/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>
        <f>AB24</f>
        <v>0.055555555555556</v>
      </c>
      <c r="B24" s="189" t="s">
        <v>172</v>
      </c>
      <c r="C24" s="189" t="s">
        <v>148</v>
      </c>
      <c r="D24" s="189" t="s">
        <v>173</v>
      </c>
      <c r="E24" s="189"/>
      <c r="F24" s="189" t="s">
        <v>136</v>
      </c>
      <c r="G24" s="88" t="s">
        <v>174</v>
      </c>
      <c r="H24" s="88" t="s">
        <v>175</v>
      </c>
      <c r="I24" s="88" t="s">
        <v>176</v>
      </c>
      <c r="J24" s="180">
        <v>54000</v>
      </c>
      <c r="K24" s="79">
        <v>2</v>
      </c>
      <c r="L24" s="79">
        <v>0</v>
      </c>
      <c r="M24" s="79">
        <v>4</v>
      </c>
      <c r="N24" s="89">
        <v>1</v>
      </c>
      <c r="O24" s="90">
        <v>0</v>
      </c>
      <c r="P24" s="91">
        <f>N24+O24</f>
        <v>1</v>
      </c>
      <c r="Q24" s="80">
        <f>IFERROR(P24/M24,"-")</f>
        <v>0.25</v>
      </c>
      <c r="R24" s="79">
        <v>0</v>
      </c>
      <c r="S24" s="79">
        <v>1</v>
      </c>
      <c r="T24" s="80">
        <f>IFERROR(R24/(P24),"-")</f>
        <v>0</v>
      </c>
      <c r="U24" s="186">
        <f>IFERROR(J24/SUM(N24:O25),"-")</f>
        <v>10800</v>
      </c>
      <c r="V24" s="82">
        <v>0</v>
      </c>
      <c r="W24" s="80">
        <f>IF(P24=0,"-",V24/P24)</f>
        <v>0</v>
      </c>
      <c r="X24" s="185">
        <v>0</v>
      </c>
      <c r="Y24" s="186">
        <f>IFERROR(X24/P24,"-")</f>
        <v>0</v>
      </c>
      <c r="Z24" s="186" t="str">
        <f>IFERROR(X24/V24,"-")</f>
        <v>-</v>
      </c>
      <c r="AA24" s="180">
        <f>SUM(X24:X25)-SUM(J24:J25)</f>
        <v>-51000</v>
      </c>
      <c r="AB24" s="83">
        <f>SUM(X24:X25)/SUM(J24:J25)</f>
        <v>0.055555555555556</v>
      </c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/>
      <c r="BF24" s="111">
        <f>IF(P24=0,"",IF(BE24=0,"",(BE24/P24)))</f>
        <v>0</v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>
        <v>1</v>
      </c>
      <c r="BO24" s="118">
        <f>IF(P24=0,"",IF(BN24=0,"",(BN24/P24)))</f>
        <v>1</v>
      </c>
      <c r="BP24" s="119"/>
      <c r="BQ24" s="120">
        <f>IFERROR(BP24/BN24,"-")</f>
        <v>0</v>
      </c>
      <c r="BR24" s="121"/>
      <c r="BS24" s="122">
        <f>IFERROR(BR24/BN24,"-")</f>
        <v>0</v>
      </c>
      <c r="BT24" s="123"/>
      <c r="BU24" s="123"/>
      <c r="BV24" s="123"/>
      <c r="BW24" s="124"/>
      <c r="BX24" s="125">
        <f>IF(P24=0,"",IF(BW24=0,"",(BW24/P24)))</f>
        <v>0</v>
      </c>
      <c r="BY24" s="126"/>
      <c r="BZ24" s="127" t="str">
        <f>IFERROR(BY24/BW24,"-")</f>
        <v>-</v>
      </c>
      <c r="CA24" s="128"/>
      <c r="CB24" s="129" t="str">
        <f>IFERROR(CA24/BW24,"-")</f>
        <v>-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189" t="s">
        <v>177</v>
      </c>
      <c r="C25" s="189"/>
      <c r="D25" s="189"/>
      <c r="E25" s="189"/>
      <c r="F25" s="189" t="s">
        <v>70</v>
      </c>
      <c r="G25" s="88"/>
      <c r="H25" s="88"/>
      <c r="I25" s="88"/>
      <c r="J25" s="180"/>
      <c r="K25" s="79">
        <v>8</v>
      </c>
      <c r="L25" s="79">
        <v>6</v>
      </c>
      <c r="M25" s="79">
        <v>4</v>
      </c>
      <c r="N25" s="89">
        <v>4</v>
      </c>
      <c r="O25" s="90">
        <v>0</v>
      </c>
      <c r="P25" s="91">
        <f>N25+O25</f>
        <v>4</v>
      </c>
      <c r="Q25" s="80">
        <f>IFERROR(P25/M25,"-")</f>
        <v>1</v>
      </c>
      <c r="R25" s="79">
        <v>1</v>
      </c>
      <c r="S25" s="79">
        <v>0</v>
      </c>
      <c r="T25" s="80">
        <f>IFERROR(R25/(P25),"-")</f>
        <v>0.25</v>
      </c>
      <c r="U25" s="186"/>
      <c r="V25" s="82">
        <v>1</v>
      </c>
      <c r="W25" s="80">
        <f>IF(P25=0,"-",V25/P25)</f>
        <v>0.25</v>
      </c>
      <c r="X25" s="185">
        <v>3000</v>
      </c>
      <c r="Y25" s="186">
        <f>IFERROR(X25/P25,"-")</f>
        <v>750</v>
      </c>
      <c r="Z25" s="186">
        <f>IFERROR(X25/V25,"-")</f>
        <v>3000</v>
      </c>
      <c r="AA25" s="18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>
        <v>2</v>
      </c>
      <c r="AN25" s="99">
        <f>IF(P25=0,"",IF(AM25=0,"",(AM25/P25)))</f>
        <v>0.5</v>
      </c>
      <c r="AO25" s="98"/>
      <c r="AP25" s="100">
        <f>IFERROR(AO25/AM25,"-")</f>
        <v>0</v>
      </c>
      <c r="AQ25" s="101"/>
      <c r="AR25" s="102">
        <f>IFERROR(AQ25/AM25,"-")</f>
        <v>0</v>
      </c>
      <c r="AS25" s="103"/>
      <c r="AT25" s="103"/>
      <c r="AU25" s="103"/>
      <c r="AV25" s="104">
        <v>1</v>
      </c>
      <c r="AW25" s="105">
        <f>IF(P25=0,"",IF(AV25=0,"",(AV25/P25)))</f>
        <v>0.25</v>
      </c>
      <c r="AX25" s="104">
        <v>1</v>
      </c>
      <c r="AY25" s="106">
        <f>IFERROR(AX25/AV25,"-")</f>
        <v>1</v>
      </c>
      <c r="AZ25" s="107">
        <v>3000</v>
      </c>
      <c r="BA25" s="108">
        <f>IFERROR(AZ25/AV25,"-")</f>
        <v>3000</v>
      </c>
      <c r="BB25" s="109">
        <v>1</v>
      </c>
      <c r="BC25" s="109"/>
      <c r="BD25" s="109"/>
      <c r="BE25" s="110">
        <v>1</v>
      </c>
      <c r="BF25" s="111">
        <f>IF(P25=0,"",IF(BE25=0,"",(BE25/P25)))</f>
        <v>0.25</v>
      </c>
      <c r="BG25" s="110"/>
      <c r="BH25" s="112">
        <f>IFERROR(BG25/BE25,"-")</f>
        <v>0</v>
      </c>
      <c r="BI25" s="113"/>
      <c r="BJ25" s="114">
        <f>IFERROR(BI25/BE25,"-")</f>
        <v>0</v>
      </c>
      <c r="BK25" s="115"/>
      <c r="BL25" s="115"/>
      <c r="BM25" s="115"/>
      <c r="BN25" s="117"/>
      <c r="BO25" s="118">
        <f>IF(P25=0,"",IF(BN25=0,"",(BN25/P25)))</f>
        <v>0</v>
      </c>
      <c r="BP25" s="119"/>
      <c r="BQ25" s="120" t="str">
        <f>IFERROR(BP25/BN25,"-")</f>
        <v>-</v>
      </c>
      <c r="BR25" s="121"/>
      <c r="BS25" s="122" t="str">
        <f>IFERROR(BR25/BN25,"-")</f>
        <v>-</v>
      </c>
      <c r="BT25" s="123"/>
      <c r="BU25" s="123"/>
      <c r="BV25" s="123"/>
      <c r="BW25" s="124"/>
      <c r="BX25" s="125">
        <f>IF(P25=0,"",IF(BW25=0,"",(BW25/P25)))</f>
        <v>0</v>
      </c>
      <c r="BY25" s="126"/>
      <c r="BZ25" s="127" t="str">
        <f>IFERROR(BY25/BW25,"-")</f>
        <v>-</v>
      </c>
      <c r="CA25" s="128"/>
      <c r="CB25" s="129" t="str">
        <f>IFERROR(CA25/BW25,"-")</f>
        <v>-</v>
      </c>
      <c r="CC25" s="130"/>
      <c r="CD25" s="130"/>
      <c r="CE25" s="130"/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1</v>
      </c>
      <c r="CP25" s="139">
        <v>3000</v>
      </c>
      <c r="CQ25" s="139">
        <v>3000</v>
      </c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>
        <f>AB26</f>
        <v>11.111111111111</v>
      </c>
      <c r="B26" s="189" t="s">
        <v>178</v>
      </c>
      <c r="C26" s="189" t="s">
        <v>179</v>
      </c>
      <c r="D26" s="189" t="s">
        <v>143</v>
      </c>
      <c r="E26" s="189"/>
      <c r="F26" s="189" t="s">
        <v>136</v>
      </c>
      <c r="G26" s="88" t="s">
        <v>180</v>
      </c>
      <c r="H26" s="88" t="s">
        <v>153</v>
      </c>
      <c r="I26" s="88" t="s">
        <v>181</v>
      </c>
      <c r="J26" s="180">
        <v>90000</v>
      </c>
      <c r="K26" s="79">
        <v>3</v>
      </c>
      <c r="L26" s="79">
        <v>0</v>
      </c>
      <c r="M26" s="79">
        <v>10</v>
      </c>
      <c r="N26" s="89">
        <v>1</v>
      </c>
      <c r="O26" s="90">
        <v>0</v>
      </c>
      <c r="P26" s="91">
        <f>N26+O26</f>
        <v>1</v>
      </c>
      <c r="Q26" s="80">
        <f>IFERROR(P26/M26,"-")</f>
        <v>0.1</v>
      </c>
      <c r="R26" s="79">
        <v>1</v>
      </c>
      <c r="S26" s="79">
        <v>0</v>
      </c>
      <c r="T26" s="80">
        <f>IFERROR(R26/(P26),"-")</f>
        <v>1</v>
      </c>
      <c r="U26" s="186">
        <f>IFERROR(J26/SUM(N26:O27),"-")</f>
        <v>15000</v>
      </c>
      <c r="V26" s="82">
        <v>0</v>
      </c>
      <c r="W26" s="80">
        <f>IF(P26=0,"-",V26/P26)</f>
        <v>0</v>
      </c>
      <c r="X26" s="185">
        <v>0</v>
      </c>
      <c r="Y26" s="186">
        <f>IFERROR(X26/P26,"-")</f>
        <v>0</v>
      </c>
      <c r="Z26" s="186" t="str">
        <f>IFERROR(X26/V26,"-")</f>
        <v>-</v>
      </c>
      <c r="AA26" s="180">
        <f>SUM(X26:X27)-SUM(J26:J27)</f>
        <v>910000</v>
      </c>
      <c r="AB26" s="83">
        <f>SUM(X26:X27)/SUM(J26:J27)</f>
        <v>11.111111111111</v>
      </c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>
        <v>1</v>
      </c>
      <c r="BF26" s="111">
        <f>IF(P26=0,"",IF(BE26=0,"",(BE26/P26)))</f>
        <v>1</v>
      </c>
      <c r="BG26" s="110"/>
      <c r="BH26" s="112">
        <f>IFERROR(BG26/BE26,"-")</f>
        <v>0</v>
      </c>
      <c r="BI26" s="113"/>
      <c r="BJ26" s="114">
        <f>IFERROR(BI26/BE26,"-")</f>
        <v>0</v>
      </c>
      <c r="BK26" s="115"/>
      <c r="BL26" s="115"/>
      <c r="BM26" s="115"/>
      <c r="BN26" s="117"/>
      <c r="BO26" s="118">
        <f>IF(P26=0,"",IF(BN26=0,"",(BN26/P26)))</f>
        <v>0</v>
      </c>
      <c r="BP26" s="119"/>
      <c r="BQ26" s="120" t="str">
        <f>IFERROR(BP26/BN26,"-")</f>
        <v>-</v>
      </c>
      <c r="BR26" s="121"/>
      <c r="BS26" s="122" t="str">
        <f>IFERROR(BR26/BN26,"-")</f>
        <v>-</v>
      </c>
      <c r="BT26" s="123"/>
      <c r="BU26" s="123"/>
      <c r="BV26" s="123"/>
      <c r="BW26" s="124"/>
      <c r="BX26" s="125">
        <f>IF(P26=0,"",IF(BW26=0,"",(BW26/P26)))</f>
        <v>0</v>
      </c>
      <c r="BY26" s="126"/>
      <c r="BZ26" s="127" t="str">
        <f>IFERROR(BY26/BW26,"-")</f>
        <v>-</v>
      </c>
      <c r="CA26" s="128"/>
      <c r="CB26" s="129" t="str">
        <f>IFERROR(CA26/BW26,"-")</f>
        <v>-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0</v>
      </c>
      <c r="CP26" s="139">
        <v>0</v>
      </c>
      <c r="CQ26" s="139"/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189" t="s">
        <v>182</v>
      </c>
      <c r="C27" s="189"/>
      <c r="D27" s="189"/>
      <c r="E27" s="189"/>
      <c r="F27" s="189" t="s">
        <v>70</v>
      </c>
      <c r="G27" s="88"/>
      <c r="H27" s="88"/>
      <c r="I27" s="88"/>
      <c r="J27" s="180"/>
      <c r="K27" s="79">
        <v>26</v>
      </c>
      <c r="L27" s="79">
        <v>19</v>
      </c>
      <c r="M27" s="79">
        <v>7</v>
      </c>
      <c r="N27" s="89">
        <v>5</v>
      </c>
      <c r="O27" s="90">
        <v>0</v>
      </c>
      <c r="P27" s="91">
        <f>N27+O27</f>
        <v>5</v>
      </c>
      <c r="Q27" s="80">
        <f>IFERROR(P27/M27,"-")</f>
        <v>0.71428571428571</v>
      </c>
      <c r="R27" s="79">
        <v>1</v>
      </c>
      <c r="S27" s="79">
        <v>1</v>
      </c>
      <c r="T27" s="80">
        <f>IFERROR(R27/(P27),"-")</f>
        <v>0.2</v>
      </c>
      <c r="U27" s="186"/>
      <c r="V27" s="82">
        <v>1</v>
      </c>
      <c r="W27" s="80">
        <f>IF(P27=0,"-",V27/P27)</f>
        <v>0.2</v>
      </c>
      <c r="X27" s="185">
        <v>1000000</v>
      </c>
      <c r="Y27" s="186">
        <f>IFERROR(X27/P27,"-")</f>
        <v>200000</v>
      </c>
      <c r="Z27" s="186">
        <f>IFERROR(X27/V27,"-")</f>
        <v>1000000</v>
      </c>
      <c r="AA27" s="18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>
        <v>1</v>
      </c>
      <c r="AW27" s="105">
        <f>IF(P27=0,"",IF(AV27=0,"",(AV27/P27)))</f>
        <v>0.2</v>
      </c>
      <c r="AX27" s="104"/>
      <c r="AY27" s="106">
        <f>IFERROR(AX27/AV27,"-")</f>
        <v>0</v>
      </c>
      <c r="AZ27" s="107"/>
      <c r="BA27" s="108">
        <f>IFERROR(AZ27/AV27,"-")</f>
        <v>0</v>
      </c>
      <c r="BB27" s="109"/>
      <c r="BC27" s="109"/>
      <c r="BD27" s="109"/>
      <c r="BE27" s="110">
        <v>3</v>
      </c>
      <c r="BF27" s="111">
        <f>IF(P27=0,"",IF(BE27=0,"",(BE27/P27)))</f>
        <v>0.6</v>
      </c>
      <c r="BG27" s="110"/>
      <c r="BH27" s="112">
        <f>IFERROR(BG27/BE27,"-")</f>
        <v>0</v>
      </c>
      <c r="BI27" s="113"/>
      <c r="BJ27" s="114">
        <f>IFERROR(BI27/BE27,"-")</f>
        <v>0</v>
      </c>
      <c r="BK27" s="115"/>
      <c r="BL27" s="115"/>
      <c r="BM27" s="115"/>
      <c r="BN27" s="117"/>
      <c r="BO27" s="118">
        <f>IF(P27=0,"",IF(BN27=0,"",(BN27/P27)))</f>
        <v>0</v>
      </c>
      <c r="BP27" s="119"/>
      <c r="BQ27" s="120" t="str">
        <f>IFERROR(BP27/BN27,"-")</f>
        <v>-</v>
      </c>
      <c r="BR27" s="121"/>
      <c r="BS27" s="122" t="str">
        <f>IFERROR(BR27/BN27,"-")</f>
        <v>-</v>
      </c>
      <c r="BT27" s="123"/>
      <c r="BU27" s="123"/>
      <c r="BV27" s="123"/>
      <c r="BW27" s="124">
        <v>1</v>
      </c>
      <c r="BX27" s="125">
        <f>IF(P27=0,"",IF(BW27=0,"",(BW27/P27)))</f>
        <v>0.2</v>
      </c>
      <c r="BY27" s="126">
        <v>1</v>
      </c>
      <c r="BZ27" s="127">
        <f>IFERROR(BY27/BW27,"-")</f>
        <v>1</v>
      </c>
      <c r="CA27" s="128">
        <v>1000000</v>
      </c>
      <c r="CB27" s="129">
        <f>IFERROR(CA27/BW27,"-")</f>
        <v>1000000</v>
      </c>
      <c r="CC27" s="130"/>
      <c r="CD27" s="130"/>
      <c r="CE27" s="130">
        <v>1</v>
      </c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1</v>
      </c>
      <c r="CP27" s="139">
        <v>1000000</v>
      </c>
      <c r="CQ27" s="139">
        <v>1000000</v>
      </c>
      <c r="CR27" s="139"/>
      <c r="CS27" s="140" t="str">
        <f>IF(AND(CQ27=0,CR27=0),"",IF(AND(CQ27&lt;=100000,CR27&lt;=100000),"",IF(CQ27/CP27&gt;0.7,"男高",IF(CR27/CP27&gt;0.7,"女高",""))))</f>
        <v>男高</v>
      </c>
    </row>
    <row r="28" spans="1:98">
      <c r="A28" s="30"/>
      <c r="B28" s="85"/>
      <c r="C28" s="86"/>
      <c r="D28" s="86"/>
      <c r="E28" s="86"/>
      <c r="F28" s="87"/>
      <c r="G28" s="88"/>
      <c r="H28" s="88"/>
      <c r="I28" s="88"/>
      <c r="J28" s="181"/>
      <c r="K28" s="34"/>
      <c r="L28" s="34"/>
      <c r="M28" s="31"/>
      <c r="N28" s="23"/>
      <c r="O28" s="23"/>
      <c r="P28" s="23"/>
      <c r="Q28" s="32"/>
      <c r="R28" s="32"/>
      <c r="S28" s="23"/>
      <c r="T28" s="32"/>
      <c r="U28" s="187"/>
      <c r="V28" s="25"/>
      <c r="W28" s="25"/>
      <c r="X28" s="187"/>
      <c r="Y28" s="187"/>
      <c r="Z28" s="187"/>
      <c r="AA28" s="187"/>
      <c r="AB28" s="33"/>
      <c r="AC28" s="57"/>
      <c r="AD28" s="61"/>
      <c r="AE28" s="62"/>
      <c r="AF28" s="61"/>
      <c r="AG28" s="65"/>
      <c r="AH28" s="66"/>
      <c r="AI28" s="67"/>
      <c r="AJ28" s="68"/>
      <c r="AK28" s="68"/>
      <c r="AL28" s="68"/>
      <c r="AM28" s="61"/>
      <c r="AN28" s="62"/>
      <c r="AO28" s="61"/>
      <c r="AP28" s="65"/>
      <c r="AQ28" s="66"/>
      <c r="AR28" s="67"/>
      <c r="AS28" s="68"/>
      <c r="AT28" s="68"/>
      <c r="AU28" s="68"/>
      <c r="AV28" s="61"/>
      <c r="AW28" s="62"/>
      <c r="AX28" s="61"/>
      <c r="AY28" s="65"/>
      <c r="AZ28" s="66"/>
      <c r="BA28" s="67"/>
      <c r="BB28" s="68"/>
      <c r="BC28" s="68"/>
      <c r="BD28" s="68"/>
      <c r="BE28" s="61"/>
      <c r="BF28" s="62"/>
      <c r="BG28" s="61"/>
      <c r="BH28" s="65"/>
      <c r="BI28" s="66"/>
      <c r="BJ28" s="67"/>
      <c r="BK28" s="68"/>
      <c r="BL28" s="68"/>
      <c r="BM28" s="68"/>
      <c r="BN28" s="63"/>
      <c r="BO28" s="64"/>
      <c r="BP28" s="61"/>
      <c r="BQ28" s="65"/>
      <c r="BR28" s="66"/>
      <c r="BS28" s="67"/>
      <c r="BT28" s="68"/>
      <c r="BU28" s="68"/>
      <c r="BV28" s="68"/>
      <c r="BW28" s="63"/>
      <c r="BX28" s="64"/>
      <c r="BY28" s="61"/>
      <c r="BZ28" s="65"/>
      <c r="CA28" s="66"/>
      <c r="CB28" s="67"/>
      <c r="CC28" s="68"/>
      <c r="CD28" s="68"/>
      <c r="CE28" s="68"/>
      <c r="CF28" s="63"/>
      <c r="CG28" s="64"/>
      <c r="CH28" s="61"/>
      <c r="CI28" s="65"/>
      <c r="CJ28" s="66"/>
      <c r="CK28" s="67"/>
      <c r="CL28" s="68"/>
      <c r="CM28" s="68"/>
      <c r="CN28" s="68"/>
      <c r="CO28" s="69"/>
      <c r="CP28" s="66"/>
      <c r="CQ28" s="66"/>
      <c r="CR28" s="66"/>
      <c r="CS28" s="70"/>
    </row>
    <row r="29" spans="1:98">
      <c r="A29" s="30"/>
      <c r="B29" s="37"/>
      <c r="C29" s="21"/>
      <c r="D29" s="21"/>
      <c r="E29" s="21"/>
      <c r="F29" s="22"/>
      <c r="G29" s="36"/>
      <c r="H29" s="36"/>
      <c r="I29" s="73"/>
      <c r="J29" s="182"/>
      <c r="K29" s="34"/>
      <c r="L29" s="34"/>
      <c r="M29" s="31"/>
      <c r="N29" s="23"/>
      <c r="O29" s="23"/>
      <c r="P29" s="23"/>
      <c r="Q29" s="32"/>
      <c r="R29" s="32"/>
      <c r="S29" s="23"/>
      <c r="T29" s="32"/>
      <c r="U29" s="187"/>
      <c r="V29" s="25"/>
      <c r="W29" s="25"/>
      <c r="X29" s="187"/>
      <c r="Y29" s="187"/>
      <c r="Z29" s="187"/>
      <c r="AA29" s="187"/>
      <c r="AB29" s="33"/>
      <c r="AC29" s="59"/>
      <c r="AD29" s="61"/>
      <c r="AE29" s="62"/>
      <c r="AF29" s="61"/>
      <c r="AG29" s="65"/>
      <c r="AH29" s="66"/>
      <c r="AI29" s="67"/>
      <c r="AJ29" s="68"/>
      <c r="AK29" s="68"/>
      <c r="AL29" s="68"/>
      <c r="AM29" s="61"/>
      <c r="AN29" s="62"/>
      <c r="AO29" s="61"/>
      <c r="AP29" s="65"/>
      <c r="AQ29" s="66"/>
      <c r="AR29" s="67"/>
      <c r="AS29" s="68"/>
      <c r="AT29" s="68"/>
      <c r="AU29" s="68"/>
      <c r="AV29" s="61"/>
      <c r="AW29" s="62"/>
      <c r="AX29" s="61"/>
      <c r="AY29" s="65"/>
      <c r="AZ29" s="66"/>
      <c r="BA29" s="67"/>
      <c r="BB29" s="68"/>
      <c r="BC29" s="68"/>
      <c r="BD29" s="68"/>
      <c r="BE29" s="61"/>
      <c r="BF29" s="62"/>
      <c r="BG29" s="61"/>
      <c r="BH29" s="65"/>
      <c r="BI29" s="66"/>
      <c r="BJ29" s="67"/>
      <c r="BK29" s="68"/>
      <c r="BL29" s="68"/>
      <c r="BM29" s="68"/>
      <c r="BN29" s="63"/>
      <c r="BO29" s="64"/>
      <c r="BP29" s="61"/>
      <c r="BQ29" s="65"/>
      <c r="BR29" s="66"/>
      <c r="BS29" s="67"/>
      <c r="BT29" s="68"/>
      <c r="BU29" s="68"/>
      <c r="BV29" s="68"/>
      <c r="BW29" s="63"/>
      <c r="BX29" s="64"/>
      <c r="BY29" s="61"/>
      <c r="BZ29" s="65"/>
      <c r="CA29" s="66"/>
      <c r="CB29" s="67"/>
      <c r="CC29" s="68"/>
      <c r="CD29" s="68"/>
      <c r="CE29" s="68"/>
      <c r="CF29" s="63"/>
      <c r="CG29" s="64"/>
      <c r="CH29" s="61"/>
      <c r="CI29" s="65"/>
      <c r="CJ29" s="66"/>
      <c r="CK29" s="67"/>
      <c r="CL29" s="68"/>
      <c r="CM29" s="68"/>
      <c r="CN29" s="68"/>
      <c r="CO29" s="69"/>
      <c r="CP29" s="66"/>
      <c r="CQ29" s="66"/>
      <c r="CR29" s="66"/>
      <c r="CS29" s="70"/>
    </row>
    <row r="30" spans="1:98">
      <c r="A30" s="19">
        <f>AB30</f>
        <v>2.3572884811417</v>
      </c>
      <c r="B30" s="39"/>
      <c r="C30" s="39"/>
      <c r="D30" s="39"/>
      <c r="E30" s="39"/>
      <c r="F30" s="39"/>
      <c r="G30" s="40" t="s">
        <v>183</v>
      </c>
      <c r="H30" s="40"/>
      <c r="I30" s="40"/>
      <c r="J30" s="183">
        <f>SUM(J6:J29)</f>
        <v>784800</v>
      </c>
      <c r="K30" s="41">
        <f>SUM(K6:K29)</f>
        <v>318</v>
      </c>
      <c r="L30" s="41">
        <f>SUM(L6:L29)</f>
        <v>133</v>
      </c>
      <c r="M30" s="41">
        <f>SUM(M6:M29)</f>
        <v>340</v>
      </c>
      <c r="N30" s="41">
        <f>SUM(N6:N29)</f>
        <v>71</v>
      </c>
      <c r="O30" s="41">
        <f>SUM(O6:O29)</f>
        <v>0</v>
      </c>
      <c r="P30" s="41">
        <f>SUM(P6:P29)</f>
        <v>71</v>
      </c>
      <c r="Q30" s="42">
        <f>IFERROR(P30/M30,"-")</f>
        <v>0.20882352941176</v>
      </c>
      <c r="R30" s="76">
        <f>SUM(R6:R29)</f>
        <v>29</v>
      </c>
      <c r="S30" s="76">
        <f>SUM(S6:S29)</f>
        <v>17</v>
      </c>
      <c r="T30" s="42">
        <f>IFERROR(R30/P30,"-")</f>
        <v>0.40845070422535</v>
      </c>
      <c r="U30" s="188">
        <f>IFERROR(J30/P30,"-")</f>
        <v>11053.521126761</v>
      </c>
      <c r="V30" s="44">
        <f>SUM(V6:V29)</f>
        <v>17</v>
      </c>
      <c r="W30" s="42">
        <f>IFERROR(V30/P30,"-")</f>
        <v>0.23943661971831</v>
      </c>
      <c r="X30" s="183">
        <f>SUM(X6:X29)</f>
        <v>1850000</v>
      </c>
      <c r="Y30" s="183">
        <f>IFERROR(X30/P30,"-")</f>
        <v>26056.338028169</v>
      </c>
      <c r="Z30" s="183">
        <f>IFERROR(X30/V30,"-")</f>
        <v>108823.52941176</v>
      </c>
      <c r="AA30" s="183">
        <f>X30-J30</f>
        <v>1065200</v>
      </c>
      <c r="AB30" s="45">
        <f>X30/J30</f>
        <v>2.3572884811417</v>
      </c>
      <c r="AC30" s="58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60"/>
      <c r="BL30" s="60"/>
      <c r="BM30" s="60"/>
      <c r="BN30" s="60"/>
      <c r="BO30" s="60"/>
      <c r="BP30" s="60"/>
      <c r="BQ30" s="60"/>
      <c r="BR30" s="60"/>
      <c r="BS30" s="60"/>
      <c r="BT30" s="60"/>
      <c r="BU30" s="60"/>
      <c r="BV30" s="60"/>
      <c r="BW30" s="60"/>
      <c r="BX30" s="60"/>
      <c r="BY30" s="60"/>
      <c r="BZ30" s="60"/>
      <c r="CA30" s="60"/>
      <c r="CB30" s="60"/>
      <c r="CC30" s="60"/>
      <c r="CD30" s="60"/>
      <c r="CE30" s="60"/>
      <c r="CF30" s="60"/>
      <c r="CG30" s="60"/>
      <c r="CH30" s="60"/>
      <c r="CI30" s="60"/>
      <c r="CJ30" s="60"/>
      <c r="CK30" s="60"/>
      <c r="CL30" s="60"/>
      <c r="CM30" s="60"/>
      <c r="CN30" s="60"/>
      <c r="CO30" s="60"/>
      <c r="CP30" s="60"/>
      <c r="CQ30" s="60"/>
      <c r="CR30" s="60"/>
      <c r="CS3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  <mergeCell ref="A18:A19"/>
    <mergeCell ref="J18:J19"/>
    <mergeCell ref="U18:U19"/>
    <mergeCell ref="AA18:AA19"/>
    <mergeCell ref="AB18:AB19"/>
    <mergeCell ref="A20:A21"/>
    <mergeCell ref="J20:J21"/>
    <mergeCell ref="U20:U21"/>
    <mergeCell ref="AA20:AA21"/>
    <mergeCell ref="AB20:AB21"/>
    <mergeCell ref="A22:A23"/>
    <mergeCell ref="J22:J23"/>
    <mergeCell ref="U22:U23"/>
    <mergeCell ref="AA22:AA23"/>
    <mergeCell ref="AB22:AB23"/>
    <mergeCell ref="A24:A25"/>
    <mergeCell ref="J24:J25"/>
    <mergeCell ref="U24:U25"/>
    <mergeCell ref="AA24:AA25"/>
    <mergeCell ref="AB24:AB25"/>
    <mergeCell ref="A26:A27"/>
    <mergeCell ref="J26:J27"/>
    <mergeCell ref="U26:U27"/>
    <mergeCell ref="AA26:AA27"/>
    <mergeCell ref="AB26:AB2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6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184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</v>
      </c>
      <c r="B6" s="189" t="s">
        <v>185</v>
      </c>
      <c r="C6" s="189" t="s">
        <v>186</v>
      </c>
      <c r="D6" s="189" t="s">
        <v>187</v>
      </c>
      <c r="E6" s="189" t="s">
        <v>188</v>
      </c>
      <c r="F6" s="189" t="s">
        <v>136</v>
      </c>
      <c r="G6" s="88" t="s">
        <v>189</v>
      </c>
      <c r="H6" s="88" t="s">
        <v>190</v>
      </c>
      <c r="I6" s="88" t="s">
        <v>158</v>
      </c>
      <c r="J6" s="180">
        <v>78000</v>
      </c>
      <c r="K6" s="79">
        <v>2</v>
      </c>
      <c r="L6" s="79">
        <v>0</v>
      </c>
      <c r="M6" s="79">
        <v>23</v>
      </c>
      <c r="N6" s="89">
        <v>1</v>
      </c>
      <c r="O6" s="90">
        <v>0</v>
      </c>
      <c r="P6" s="91">
        <f>N6+O6</f>
        <v>1</v>
      </c>
      <c r="Q6" s="80">
        <f>IFERROR(P6/M6,"-")</f>
        <v>0.043478260869565</v>
      </c>
      <c r="R6" s="79">
        <v>0</v>
      </c>
      <c r="S6" s="79">
        <v>1</v>
      </c>
      <c r="T6" s="80">
        <f>IFERROR(R6/(P6),"-")</f>
        <v>0</v>
      </c>
      <c r="U6" s="186">
        <f>IFERROR(J6/SUM(N6:O7),"-")</f>
        <v>6000</v>
      </c>
      <c r="V6" s="82">
        <v>0</v>
      </c>
      <c r="W6" s="80">
        <f>IF(P6=0,"-",V6/P6)</f>
        <v>0</v>
      </c>
      <c r="X6" s="185">
        <v>0</v>
      </c>
      <c r="Y6" s="186">
        <f>IFERROR(X6/P6,"-")</f>
        <v>0</v>
      </c>
      <c r="Z6" s="186" t="str">
        <f>IFERROR(X6/V6,"-")</f>
        <v>-</v>
      </c>
      <c r="AA6" s="180">
        <f>SUM(X6:X7)-SUM(J6:J7)</f>
        <v>-78000</v>
      </c>
      <c r="AB6" s="83">
        <f>SUM(X6:X7)/SUM(J6:J7)</f>
        <v>0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>
        <v>1</v>
      </c>
      <c r="AW6" s="105">
        <f>IF(P6=0,"",IF(AV6=0,"",(AV6/P6)))</f>
        <v>1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/>
      <c r="BF6" s="111">
        <f>IF(P6=0,"",IF(BE6=0,"",(BE6/P6)))</f>
        <v>0</v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/>
      <c r="BO6" s="118">
        <f>IF(P6=0,"",IF(BN6=0,"",(BN6/P6)))</f>
        <v>0</v>
      </c>
      <c r="BP6" s="119"/>
      <c r="BQ6" s="120" t="str">
        <f>IFERROR(BP6/BN6,"-")</f>
        <v>-</v>
      </c>
      <c r="BR6" s="121"/>
      <c r="BS6" s="122" t="str">
        <f>IFERROR(BR6/BN6,"-")</f>
        <v>-</v>
      </c>
      <c r="BT6" s="123"/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191</v>
      </c>
      <c r="C7" s="189"/>
      <c r="D7" s="189"/>
      <c r="E7" s="189"/>
      <c r="F7" s="189" t="s">
        <v>70</v>
      </c>
      <c r="G7" s="88"/>
      <c r="H7" s="88"/>
      <c r="I7" s="88"/>
      <c r="J7" s="180"/>
      <c r="K7" s="79">
        <v>66</v>
      </c>
      <c r="L7" s="79">
        <v>45</v>
      </c>
      <c r="M7" s="79">
        <v>19</v>
      </c>
      <c r="N7" s="89">
        <v>11</v>
      </c>
      <c r="O7" s="90">
        <v>1</v>
      </c>
      <c r="P7" s="91">
        <f>N7+O7</f>
        <v>12</v>
      </c>
      <c r="Q7" s="80">
        <f>IFERROR(P7/M7,"-")</f>
        <v>0.63157894736842</v>
      </c>
      <c r="R7" s="79">
        <v>0</v>
      </c>
      <c r="S7" s="79">
        <v>3</v>
      </c>
      <c r="T7" s="80">
        <f>IFERROR(R7/(P7),"-")</f>
        <v>0</v>
      </c>
      <c r="U7" s="186"/>
      <c r="V7" s="82">
        <v>0</v>
      </c>
      <c r="W7" s="80">
        <f>IF(P7=0,"-",V7/P7)</f>
        <v>0</v>
      </c>
      <c r="X7" s="185">
        <v>0</v>
      </c>
      <c r="Y7" s="186">
        <f>IFERROR(X7/P7,"-")</f>
        <v>0</v>
      </c>
      <c r="Z7" s="186" t="str">
        <f>IFERROR(X7/V7,"-")</f>
        <v>-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1</v>
      </c>
      <c r="AN7" s="99">
        <f>IF(P7=0,"",IF(AM7=0,"",(AM7/P7)))</f>
        <v>0.083333333333333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4</v>
      </c>
      <c r="BF7" s="111">
        <f>IF(P7=0,"",IF(BE7=0,"",(BE7/P7)))</f>
        <v>0.33333333333333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4</v>
      </c>
      <c r="BO7" s="118">
        <f>IF(P7=0,"",IF(BN7=0,"",(BN7/P7)))</f>
        <v>0.33333333333333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2</v>
      </c>
      <c r="BX7" s="125">
        <f>IF(P7=0,"",IF(BW7=0,"",(BW7/P7)))</f>
        <v>0.16666666666667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>
        <v>1</v>
      </c>
      <c r="CG7" s="132">
        <f>IF(P7=0,"",IF(CF7=0,"",(CF7/P7)))</f>
        <v>0.083333333333333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0.55128205128205</v>
      </c>
      <c r="B8" s="189" t="s">
        <v>192</v>
      </c>
      <c r="C8" s="189" t="s">
        <v>193</v>
      </c>
      <c r="D8" s="189" t="s">
        <v>187</v>
      </c>
      <c r="E8" s="189" t="s">
        <v>194</v>
      </c>
      <c r="F8" s="189" t="s">
        <v>136</v>
      </c>
      <c r="G8" s="88" t="s">
        <v>195</v>
      </c>
      <c r="H8" s="88" t="s">
        <v>196</v>
      </c>
      <c r="I8" s="88" t="s">
        <v>197</v>
      </c>
      <c r="J8" s="180">
        <v>78000</v>
      </c>
      <c r="K8" s="79">
        <v>1</v>
      </c>
      <c r="L8" s="79">
        <v>0</v>
      </c>
      <c r="M8" s="79">
        <v>12</v>
      </c>
      <c r="N8" s="89">
        <v>0</v>
      </c>
      <c r="O8" s="90">
        <v>0</v>
      </c>
      <c r="P8" s="91">
        <f>N8+O8</f>
        <v>0</v>
      </c>
      <c r="Q8" s="80">
        <f>IFERROR(P8/M8,"-")</f>
        <v>0</v>
      </c>
      <c r="R8" s="79">
        <v>0</v>
      </c>
      <c r="S8" s="79">
        <v>0</v>
      </c>
      <c r="T8" s="80" t="str">
        <f>IFERROR(R8/(P8),"-")</f>
        <v>-</v>
      </c>
      <c r="U8" s="186">
        <f>IFERROR(J8/SUM(N8:O9),"-")</f>
        <v>6500</v>
      </c>
      <c r="V8" s="82">
        <v>0</v>
      </c>
      <c r="W8" s="80" t="str">
        <f>IF(P8=0,"-",V8/P8)</f>
        <v>-</v>
      </c>
      <c r="X8" s="185">
        <v>0</v>
      </c>
      <c r="Y8" s="186" t="str">
        <f>IFERROR(X8/P8,"-")</f>
        <v>-</v>
      </c>
      <c r="Z8" s="186" t="str">
        <f>IFERROR(X8/V8,"-")</f>
        <v>-</v>
      </c>
      <c r="AA8" s="180">
        <f>SUM(X8:X9)-SUM(J8:J9)</f>
        <v>-35000</v>
      </c>
      <c r="AB8" s="83">
        <f>SUM(X8:X9)/SUM(J8:J9)</f>
        <v>0.55128205128205</v>
      </c>
      <c r="AC8" s="77"/>
      <c r="AD8" s="92"/>
      <c r="AE8" s="93" t="str">
        <f>IF(P8=0,"",IF(AD8=0,"",(AD8/P8)))</f>
        <v/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 t="str">
        <f>IF(P8=0,"",IF(AM8=0,"",(AM8/P8)))</f>
        <v/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 t="str">
        <f>IF(P8=0,"",IF(AV8=0,"",(AV8/P8)))</f>
        <v/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 t="str">
        <f>IF(P8=0,"",IF(BE8=0,"",(BE8/P8)))</f>
        <v/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/>
      <c r="BO8" s="118" t="str">
        <f>IF(P8=0,"",IF(BN8=0,"",(BN8/P8)))</f>
        <v/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/>
      <c r="BX8" s="125" t="str">
        <f>IF(P8=0,"",IF(BW8=0,"",(BW8/P8)))</f>
        <v/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 t="str">
        <f>IF(P8=0,"",IF(CF8=0,"",(CF8/P8)))</f>
        <v/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198</v>
      </c>
      <c r="C9" s="189"/>
      <c r="D9" s="189"/>
      <c r="E9" s="189"/>
      <c r="F9" s="189" t="s">
        <v>70</v>
      </c>
      <c r="G9" s="88"/>
      <c r="H9" s="88"/>
      <c r="I9" s="88"/>
      <c r="J9" s="180"/>
      <c r="K9" s="79">
        <v>53</v>
      </c>
      <c r="L9" s="79">
        <v>44</v>
      </c>
      <c r="M9" s="79">
        <v>23</v>
      </c>
      <c r="N9" s="89">
        <v>12</v>
      </c>
      <c r="O9" s="90">
        <v>0</v>
      </c>
      <c r="P9" s="91">
        <f>N9+O9</f>
        <v>12</v>
      </c>
      <c r="Q9" s="80">
        <f>IFERROR(P9/M9,"-")</f>
        <v>0.52173913043478</v>
      </c>
      <c r="R9" s="79">
        <v>2</v>
      </c>
      <c r="S9" s="79">
        <v>4</v>
      </c>
      <c r="T9" s="80">
        <f>IFERROR(R9/(P9),"-")</f>
        <v>0.16666666666667</v>
      </c>
      <c r="U9" s="186"/>
      <c r="V9" s="82">
        <v>2</v>
      </c>
      <c r="W9" s="80">
        <f>IF(P9=0,"-",V9/P9)</f>
        <v>0.16666666666667</v>
      </c>
      <c r="X9" s="185">
        <v>43000</v>
      </c>
      <c r="Y9" s="186">
        <f>IFERROR(X9/P9,"-")</f>
        <v>3583.3333333333</v>
      </c>
      <c r="Z9" s="186">
        <f>IFERROR(X9/V9,"-")</f>
        <v>21500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>
        <v>4</v>
      </c>
      <c r="AN9" s="99">
        <f>IF(P9=0,"",IF(AM9=0,"",(AM9/P9)))</f>
        <v>0.33333333333333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1</v>
      </c>
      <c r="AW9" s="105">
        <f>IF(P9=0,"",IF(AV9=0,"",(AV9/P9)))</f>
        <v>0.083333333333333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1</v>
      </c>
      <c r="BF9" s="111">
        <f>IF(P9=0,"",IF(BE9=0,"",(BE9/P9)))</f>
        <v>0.083333333333333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2</v>
      </c>
      <c r="BO9" s="118">
        <f>IF(P9=0,"",IF(BN9=0,"",(BN9/P9)))</f>
        <v>0.16666666666667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3</v>
      </c>
      <c r="BX9" s="125">
        <f>IF(P9=0,"",IF(BW9=0,"",(BW9/P9)))</f>
        <v>0.25</v>
      </c>
      <c r="BY9" s="126">
        <v>1</v>
      </c>
      <c r="BZ9" s="127">
        <f>IFERROR(BY9/BW9,"-")</f>
        <v>0.33333333333333</v>
      </c>
      <c r="CA9" s="128">
        <v>38000</v>
      </c>
      <c r="CB9" s="129">
        <f>IFERROR(CA9/BW9,"-")</f>
        <v>12666.666666667</v>
      </c>
      <c r="CC9" s="130"/>
      <c r="CD9" s="130"/>
      <c r="CE9" s="130">
        <v>1</v>
      </c>
      <c r="CF9" s="131">
        <v>1</v>
      </c>
      <c r="CG9" s="132">
        <f>IF(P9=0,"",IF(CF9=0,"",(CF9/P9)))</f>
        <v>0.083333333333333</v>
      </c>
      <c r="CH9" s="133">
        <v>1</v>
      </c>
      <c r="CI9" s="134">
        <f>IFERROR(CH9/CF9,"-")</f>
        <v>1</v>
      </c>
      <c r="CJ9" s="135">
        <v>5000</v>
      </c>
      <c r="CK9" s="136">
        <f>IFERROR(CJ9/CF9,"-")</f>
        <v>5000</v>
      </c>
      <c r="CL9" s="137">
        <v>1</v>
      </c>
      <c r="CM9" s="137"/>
      <c r="CN9" s="137"/>
      <c r="CO9" s="138">
        <v>2</v>
      </c>
      <c r="CP9" s="139">
        <v>43000</v>
      </c>
      <c r="CQ9" s="139">
        <v>38000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0.12820512820513</v>
      </c>
      <c r="B10" s="189" t="s">
        <v>199</v>
      </c>
      <c r="C10" s="189" t="s">
        <v>186</v>
      </c>
      <c r="D10" s="189" t="s">
        <v>187</v>
      </c>
      <c r="E10" s="189" t="s">
        <v>200</v>
      </c>
      <c r="F10" s="189" t="s">
        <v>136</v>
      </c>
      <c r="G10" s="88" t="s">
        <v>201</v>
      </c>
      <c r="H10" s="88" t="s">
        <v>190</v>
      </c>
      <c r="I10" s="88" t="s">
        <v>202</v>
      </c>
      <c r="J10" s="180">
        <v>78000</v>
      </c>
      <c r="K10" s="79">
        <v>4</v>
      </c>
      <c r="L10" s="79">
        <v>0</v>
      </c>
      <c r="M10" s="79">
        <v>18</v>
      </c>
      <c r="N10" s="89">
        <v>0</v>
      </c>
      <c r="O10" s="90">
        <v>0</v>
      </c>
      <c r="P10" s="91">
        <f>N10+O10</f>
        <v>0</v>
      </c>
      <c r="Q10" s="80">
        <f>IFERROR(P10/M10,"-")</f>
        <v>0</v>
      </c>
      <c r="R10" s="79">
        <v>0</v>
      </c>
      <c r="S10" s="79">
        <v>0</v>
      </c>
      <c r="T10" s="80" t="str">
        <f>IFERROR(R10/(P10),"-")</f>
        <v>-</v>
      </c>
      <c r="U10" s="186">
        <f>IFERROR(J10/SUM(N10:O11),"-")</f>
        <v>7800</v>
      </c>
      <c r="V10" s="82">
        <v>0</v>
      </c>
      <c r="W10" s="80" t="str">
        <f>IF(P10=0,"-",V10/P10)</f>
        <v>-</v>
      </c>
      <c r="X10" s="185">
        <v>0</v>
      </c>
      <c r="Y10" s="186" t="str">
        <f>IFERROR(X10/P10,"-")</f>
        <v>-</v>
      </c>
      <c r="Z10" s="186" t="str">
        <f>IFERROR(X10/V10,"-")</f>
        <v>-</v>
      </c>
      <c r="AA10" s="180">
        <f>SUM(X10:X11)-SUM(J10:J11)</f>
        <v>-68000</v>
      </c>
      <c r="AB10" s="83">
        <f>SUM(X10:X11)/SUM(J10:J11)</f>
        <v>0.12820512820513</v>
      </c>
      <c r="AC10" s="77"/>
      <c r="AD10" s="92"/>
      <c r="AE10" s="93" t="str">
        <f>IF(P10=0,"",IF(AD10=0,"",(AD10/P10)))</f>
        <v/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 t="str">
        <f>IF(P10=0,"",IF(AM10=0,"",(AM10/P10)))</f>
        <v/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 t="str">
        <f>IF(P10=0,"",IF(AV10=0,"",(AV10/P10)))</f>
        <v/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 t="str">
        <f>IF(P10=0,"",IF(BE10=0,"",(BE10/P10)))</f>
        <v/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/>
      <c r="BO10" s="118" t="str">
        <f>IF(P10=0,"",IF(BN10=0,"",(BN10/P10)))</f>
        <v/>
      </c>
      <c r="BP10" s="119"/>
      <c r="BQ10" s="120" t="str">
        <f>IFERROR(BP10/BN10,"-")</f>
        <v>-</v>
      </c>
      <c r="BR10" s="121"/>
      <c r="BS10" s="122" t="str">
        <f>IFERROR(BR10/BN10,"-")</f>
        <v>-</v>
      </c>
      <c r="BT10" s="123"/>
      <c r="BU10" s="123"/>
      <c r="BV10" s="123"/>
      <c r="BW10" s="124"/>
      <c r="BX10" s="125" t="str">
        <f>IF(P10=0,"",IF(BW10=0,"",(BW10/P10)))</f>
        <v/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 t="str">
        <f>IF(P10=0,"",IF(CF10=0,"",(CF10/P10)))</f>
        <v/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189" t="s">
        <v>203</v>
      </c>
      <c r="C11" s="189"/>
      <c r="D11" s="189"/>
      <c r="E11" s="189"/>
      <c r="F11" s="189" t="s">
        <v>70</v>
      </c>
      <c r="G11" s="88"/>
      <c r="H11" s="88"/>
      <c r="I11" s="88"/>
      <c r="J11" s="180"/>
      <c r="K11" s="79">
        <v>69</v>
      </c>
      <c r="L11" s="79">
        <v>42</v>
      </c>
      <c r="M11" s="79">
        <v>33</v>
      </c>
      <c r="N11" s="89">
        <v>10</v>
      </c>
      <c r="O11" s="90">
        <v>0</v>
      </c>
      <c r="P11" s="91">
        <f>N11+O11</f>
        <v>10</v>
      </c>
      <c r="Q11" s="80">
        <f>IFERROR(P11/M11,"-")</f>
        <v>0.3030303030303</v>
      </c>
      <c r="R11" s="79">
        <v>3</v>
      </c>
      <c r="S11" s="79">
        <v>4</v>
      </c>
      <c r="T11" s="80">
        <f>IFERROR(R11/(P11),"-")</f>
        <v>0.3</v>
      </c>
      <c r="U11" s="186"/>
      <c r="V11" s="82">
        <v>1</v>
      </c>
      <c r="W11" s="80">
        <f>IF(P11=0,"-",V11/P11)</f>
        <v>0.1</v>
      </c>
      <c r="X11" s="185">
        <v>10000</v>
      </c>
      <c r="Y11" s="186">
        <f>IFERROR(X11/P11,"-")</f>
        <v>1000</v>
      </c>
      <c r="Z11" s="186">
        <f>IFERROR(X11/V11,"-")</f>
        <v>10000</v>
      </c>
      <c r="AA11" s="18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>
        <v>1</v>
      </c>
      <c r="AN11" s="99">
        <f>IF(P11=0,"",IF(AM11=0,"",(AM11/P11)))</f>
        <v>0.1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>
        <v>2</v>
      </c>
      <c r="AW11" s="105">
        <f>IF(P11=0,"",IF(AV11=0,"",(AV11/P11)))</f>
        <v>0.2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>
        <v>2</v>
      </c>
      <c r="BF11" s="111">
        <f>IF(P11=0,"",IF(BE11=0,"",(BE11/P11)))</f>
        <v>0.2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2</v>
      </c>
      <c r="BO11" s="118">
        <f>IF(P11=0,"",IF(BN11=0,"",(BN11/P11)))</f>
        <v>0.2</v>
      </c>
      <c r="BP11" s="119">
        <v>1</v>
      </c>
      <c r="BQ11" s="120">
        <f>IFERROR(BP11/BN11,"-")</f>
        <v>0.5</v>
      </c>
      <c r="BR11" s="121">
        <v>10000</v>
      </c>
      <c r="BS11" s="122">
        <f>IFERROR(BR11/BN11,"-")</f>
        <v>5000</v>
      </c>
      <c r="BT11" s="123"/>
      <c r="BU11" s="123">
        <v>1</v>
      </c>
      <c r="BV11" s="123"/>
      <c r="BW11" s="124">
        <v>3</v>
      </c>
      <c r="BX11" s="125">
        <f>IF(P11=0,"",IF(BW11=0,"",(BW11/P11)))</f>
        <v>0.3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1</v>
      </c>
      <c r="CP11" s="139">
        <v>10000</v>
      </c>
      <c r="CQ11" s="139">
        <v>10000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0.038461538461538</v>
      </c>
      <c r="B12" s="189" t="s">
        <v>204</v>
      </c>
      <c r="C12" s="189" t="s">
        <v>205</v>
      </c>
      <c r="D12" s="189" t="s">
        <v>187</v>
      </c>
      <c r="E12" s="189" t="s">
        <v>206</v>
      </c>
      <c r="F12" s="189" t="s">
        <v>136</v>
      </c>
      <c r="G12" s="88" t="s">
        <v>207</v>
      </c>
      <c r="H12" s="88" t="s">
        <v>208</v>
      </c>
      <c r="I12" s="88" t="s">
        <v>181</v>
      </c>
      <c r="J12" s="180">
        <v>78000</v>
      </c>
      <c r="K12" s="79">
        <v>2</v>
      </c>
      <c r="L12" s="79">
        <v>0</v>
      </c>
      <c r="M12" s="79">
        <v>5</v>
      </c>
      <c r="N12" s="89">
        <v>0</v>
      </c>
      <c r="O12" s="90">
        <v>0</v>
      </c>
      <c r="P12" s="91">
        <f>N12+O12</f>
        <v>0</v>
      </c>
      <c r="Q12" s="80">
        <f>IFERROR(P12/M12,"-")</f>
        <v>0</v>
      </c>
      <c r="R12" s="79">
        <v>0</v>
      </c>
      <c r="S12" s="79">
        <v>0</v>
      </c>
      <c r="T12" s="80" t="str">
        <f>IFERROR(R12/(P12),"-")</f>
        <v>-</v>
      </c>
      <c r="U12" s="186">
        <f>IFERROR(J12/SUM(N12:O13),"-")</f>
        <v>6500</v>
      </c>
      <c r="V12" s="82">
        <v>0</v>
      </c>
      <c r="W12" s="80" t="str">
        <f>IF(P12=0,"-",V12/P12)</f>
        <v>-</v>
      </c>
      <c r="X12" s="185">
        <v>0</v>
      </c>
      <c r="Y12" s="186" t="str">
        <f>IFERROR(X12/P12,"-")</f>
        <v>-</v>
      </c>
      <c r="Z12" s="186" t="str">
        <f>IFERROR(X12/V12,"-")</f>
        <v>-</v>
      </c>
      <c r="AA12" s="180">
        <f>SUM(X12:X13)-SUM(J12:J13)</f>
        <v>-75000</v>
      </c>
      <c r="AB12" s="83">
        <f>SUM(X12:X13)/SUM(J12:J13)</f>
        <v>0.038461538461538</v>
      </c>
      <c r="AC12" s="77"/>
      <c r="AD12" s="92"/>
      <c r="AE12" s="93" t="str">
        <f>IF(P12=0,"",IF(AD12=0,"",(AD12/P12)))</f>
        <v/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 t="str">
        <f>IF(P12=0,"",IF(AM12=0,"",(AM12/P12)))</f>
        <v/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 t="str">
        <f>IF(P12=0,"",IF(AV12=0,"",(AV12/P12)))</f>
        <v/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 t="str">
        <f>IF(P12=0,"",IF(BE12=0,"",(BE12/P12)))</f>
        <v/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/>
      <c r="BO12" s="118" t="str">
        <f>IF(P12=0,"",IF(BN12=0,"",(BN12/P12)))</f>
        <v/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/>
      <c r="BX12" s="125" t="str">
        <f>IF(P12=0,"",IF(BW12=0,"",(BW12/P12)))</f>
        <v/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 t="str">
        <f>IF(P12=0,"",IF(CF12=0,"",(CF12/P12)))</f>
        <v/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209</v>
      </c>
      <c r="C13" s="189"/>
      <c r="D13" s="189"/>
      <c r="E13" s="189"/>
      <c r="F13" s="189" t="s">
        <v>70</v>
      </c>
      <c r="G13" s="88"/>
      <c r="H13" s="88"/>
      <c r="I13" s="88"/>
      <c r="J13" s="180"/>
      <c r="K13" s="79">
        <v>37</v>
      </c>
      <c r="L13" s="79">
        <v>28</v>
      </c>
      <c r="M13" s="79">
        <v>12</v>
      </c>
      <c r="N13" s="89">
        <v>12</v>
      </c>
      <c r="O13" s="90">
        <v>0</v>
      </c>
      <c r="P13" s="91">
        <f>N13+O13</f>
        <v>12</v>
      </c>
      <c r="Q13" s="80">
        <f>IFERROR(P13/M13,"-")</f>
        <v>1</v>
      </c>
      <c r="R13" s="79">
        <v>4</v>
      </c>
      <c r="S13" s="79">
        <v>0</v>
      </c>
      <c r="T13" s="80">
        <f>IFERROR(R13/(P13),"-")</f>
        <v>0.33333333333333</v>
      </c>
      <c r="U13" s="186"/>
      <c r="V13" s="82">
        <v>1</v>
      </c>
      <c r="W13" s="80">
        <f>IF(P13=0,"-",V13/P13)</f>
        <v>0.083333333333333</v>
      </c>
      <c r="X13" s="185">
        <v>3000</v>
      </c>
      <c r="Y13" s="186">
        <f>IFERROR(X13/P13,"-")</f>
        <v>250</v>
      </c>
      <c r="Z13" s="186">
        <f>IFERROR(X13/V13,"-")</f>
        <v>3000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>
        <v>1</v>
      </c>
      <c r="AN13" s="99">
        <f>IF(P13=0,"",IF(AM13=0,"",(AM13/P13)))</f>
        <v>0.083333333333333</v>
      </c>
      <c r="AO13" s="98"/>
      <c r="AP13" s="100">
        <f>IFERROR(AO13/AM13,"-")</f>
        <v>0</v>
      </c>
      <c r="AQ13" s="101"/>
      <c r="AR13" s="102">
        <f>IFERROR(AQ13/AM13,"-")</f>
        <v>0</v>
      </c>
      <c r="AS13" s="103"/>
      <c r="AT13" s="103"/>
      <c r="AU13" s="103"/>
      <c r="AV13" s="104">
        <v>2</v>
      </c>
      <c r="AW13" s="105">
        <f>IF(P13=0,"",IF(AV13=0,"",(AV13/P13)))</f>
        <v>0.16666666666667</v>
      </c>
      <c r="AX13" s="104"/>
      <c r="AY13" s="106">
        <f>IFERROR(AX13/AV13,"-")</f>
        <v>0</v>
      </c>
      <c r="AZ13" s="107"/>
      <c r="BA13" s="108">
        <f>IFERROR(AZ13/AV13,"-")</f>
        <v>0</v>
      </c>
      <c r="BB13" s="109"/>
      <c r="BC13" s="109"/>
      <c r="BD13" s="109"/>
      <c r="BE13" s="110">
        <v>2</v>
      </c>
      <c r="BF13" s="111">
        <f>IF(P13=0,"",IF(BE13=0,"",(BE13/P13)))</f>
        <v>0.16666666666667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3</v>
      </c>
      <c r="BO13" s="118">
        <f>IF(P13=0,"",IF(BN13=0,"",(BN13/P13)))</f>
        <v>0.25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>
        <v>2</v>
      </c>
      <c r="BX13" s="125">
        <f>IF(P13=0,"",IF(BW13=0,"",(BW13/P13)))</f>
        <v>0.16666666666667</v>
      </c>
      <c r="BY13" s="126">
        <v>1</v>
      </c>
      <c r="BZ13" s="127">
        <f>IFERROR(BY13/BW13,"-")</f>
        <v>0.5</v>
      </c>
      <c r="CA13" s="128">
        <v>3000</v>
      </c>
      <c r="CB13" s="129">
        <f>IFERROR(CA13/BW13,"-")</f>
        <v>1500</v>
      </c>
      <c r="CC13" s="130">
        <v>1</v>
      </c>
      <c r="CD13" s="130"/>
      <c r="CE13" s="130"/>
      <c r="CF13" s="131">
        <v>2</v>
      </c>
      <c r="CG13" s="132">
        <f>IF(P13=0,"",IF(CF13=0,"",(CF13/P13)))</f>
        <v>0.16666666666667</v>
      </c>
      <c r="CH13" s="133"/>
      <c r="CI13" s="134">
        <f>IFERROR(CH13/CF13,"-")</f>
        <v>0</v>
      </c>
      <c r="CJ13" s="135"/>
      <c r="CK13" s="136">
        <f>IFERROR(CJ13/CF13,"-")</f>
        <v>0</v>
      </c>
      <c r="CL13" s="137"/>
      <c r="CM13" s="137"/>
      <c r="CN13" s="137"/>
      <c r="CO13" s="138">
        <v>1</v>
      </c>
      <c r="CP13" s="139">
        <v>3000</v>
      </c>
      <c r="CQ13" s="139">
        <v>3000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30"/>
      <c r="B14" s="85"/>
      <c r="C14" s="86"/>
      <c r="D14" s="86"/>
      <c r="E14" s="86"/>
      <c r="F14" s="87"/>
      <c r="G14" s="88"/>
      <c r="H14" s="88"/>
      <c r="I14" s="88"/>
      <c r="J14" s="181"/>
      <c r="K14" s="34"/>
      <c r="L14" s="34"/>
      <c r="M14" s="31"/>
      <c r="N14" s="23"/>
      <c r="O14" s="23"/>
      <c r="P14" s="23"/>
      <c r="Q14" s="32"/>
      <c r="R14" s="32"/>
      <c r="S14" s="23"/>
      <c r="T14" s="32"/>
      <c r="U14" s="187"/>
      <c r="V14" s="25"/>
      <c r="W14" s="25"/>
      <c r="X14" s="187"/>
      <c r="Y14" s="187"/>
      <c r="Z14" s="187"/>
      <c r="AA14" s="187"/>
      <c r="AB14" s="33"/>
      <c r="AC14" s="57"/>
      <c r="AD14" s="61"/>
      <c r="AE14" s="62"/>
      <c r="AF14" s="61"/>
      <c r="AG14" s="65"/>
      <c r="AH14" s="66"/>
      <c r="AI14" s="67"/>
      <c r="AJ14" s="68"/>
      <c r="AK14" s="68"/>
      <c r="AL14" s="68"/>
      <c r="AM14" s="61"/>
      <c r="AN14" s="62"/>
      <c r="AO14" s="61"/>
      <c r="AP14" s="65"/>
      <c r="AQ14" s="66"/>
      <c r="AR14" s="67"/>
      <c r="AS14" s="68"/>
      <c r="AT14" s="68"/>
      <c r="AU14" s="68"/>
      <c r="AV14" s="61"/>
      <c r="AW14" s="62"/>
      <c r="AX14" s="61"/>
      <c r="AY14" s="65"/>
      <c r="AZ14" s="66"/>
      <c r="BA14" s="67"/>
      <c r="BB14" s="68"/>
      <c r="BC14" s="68"/>
      <c r="BD14" s="68"/>
      <c r="BE14" s="61"/>
      <c r="BF14" s="62"/>
      <c r="BG14" s="61"/>
      <c r="BH14" s="65"/>
      <c r="BI14" s="66"/>
      <c r="BJ14" s="67"/>
      <c r="BK14" s="68"/>
      <c r="BL14" s="68"/>
      <c r="BM14" s="68"/>
      <c r="BN14" s="63"/>
      <c r="BO14" s="64"/>
      <c r="BP14" s="61"/>
      <c r="BQ14" s="65"/>
      <c r="BR14" s="66"/>
      <c r="BS14" s="67"/>
      <c r="BT14" s="68"/>
      <c r="BU14" s="68"/>
      <c r="BV14" s="68"/>
      <c r="BW14" s="63"/>
      <c r="BX14" s="64"/>
      <c r="BY14" s="61"/>
      <c r="BZ14" s="65"/>
      <c r="CA14" s="66"/>
      <c r="CB14" s="67"/>
      <c r="CC14" s="68"/>
      <c r="CD14" s="68"/>
      <c r="CE14" s="68"/>
      <c r="CF14" s="63"/>
      <c r="CG14" s="64"/>
      <c r="CH14" s="61"/>
      <c r="CI14" s="65"/>
      <c r="CJ14" s="66"/>
      <c r="CK14" s="67"/>
      <c r="CL14" s="68"/>
      <c r="CM14" s="68"/>
      <c r="CN14" s="68"/>
      <c r="CO14" s="69"/>
      <c r="CP14" s="66"/>
      <c r="CQ14" s="66"/>
      <c r="CR14" s="66"/>
      <c r="CS14" s="70"/>
    </row>
    <row r="15" spans="1:98">
      <c r="A15" s="30"/>
      <c r="B15" s="37"/>
      <c r="C15" s="21"/>
      <c r="D15" s="21"/>
      <c r="E15" s="21"/>
      <c r="F15" s="22"/>
      <c r="G15" s="36"/>
      <c r="H15" s="36"/>
      <c r="I15" s="73"/>
      <c r="J15" s="182"/>
      <c r="K15" s="34"/>
      <c r="L15" s="34"/>
      <c r="M15" s="31"/>
      <c r="N15" s="23"/>
      <c r="O15" s="23"/>
      <c r="P15" s="23"/>
      <c r="Q15" s="32"/>
      <c r="R15" s="32"/>
      <c r="S15" s="23"/>
      <c r="T15" s="32"/>
      <c r="U15" s="187"/>
      <c r="V15" s="25"/>
      <c r="W15" s="25"/>
      <c r="X15" s="187"/>
      <c r="Y15" s="187"/>
      <c r="Z15" s="187"/>
      <c r="AA15" s="187"/>
      <c r="AB15" s="33"/>
      <c r="AC15" s="59"/>
      <c r="AD15" s="61"/>
      <c r="AE15" s="62"/>
      <c r="AF15" s="61"/>
      <c r="AG15" s="65"/>
      <c r="AH15" s="66"/>
      <c r="AI15" s="67"/>
      <c r="AJ15" s="68"/>
      <c r="AK15" s="68"/>
      <c r="AL15" s="68"/>
      <c r="AM15" s="61"/>
      <c r="AN15" s="62"/>
      <c r="AO15" s="61"/>
      <c r="AP15" s="65"/>
      <c r="AQ15" s="66"/>
      <c r="AR15" s="67"/>
      <c r="AS15" s="68"/>
      <c r="AT15" s="68"/>
      <c r="AU15" s="68"/>
      <c r="AV15" s="61"/>
      <c r="AW15" s="62"/>
      <c r="AX15" s="61"/>
      <c r="AY15" s="65"/>
      <c r="AZ15" s="66"/>
      <c r="BA15" s="67"/>
      <c r="BB15" s="68"/>
      <c r="BC15" s="68"/>
      <c r="BD15" s="68"/>
      <c r="BE15" s="61"/>
      <c r="BF15" s="62"/>
      <c r="BG15" s="61"/>
      <c r="BH15" s="65"/>
      <c r="BI15" s="66"/>
      <c r="BJ15" s="67"/>
      <c r="BK15" s="68"/>
      <c r="BL15" s="68"/>
      <c r="BM15" s="68"/>
      <c r="BN15" s="63"/>
      <c r="BO15" s="64"/>
      <c r="BP15" s="61"/>
      <c r="BQ15" s="65"/>
      <c r="BR15" s="66"/>
      <c r="BS15" s="67"/>
      <c r="BT15" s="68"/>
      <c r="BU15" s="68"/>
      <c r="BV15" s="68"/>
      <c r="BW15" s="63"/>
      <c r="BX15" s="64"/>
      <c r="BY15" s="61"/>
      <c r="BZ15" s="65"/>
      <c r="CA15" s="66"/>
      <c r="CB15" s="67"/>
      <c r="CC15" s="68"/>
      <c r="CD15" s="68"/>
      <c r="CE15" s="68"/>
      <c r="CF15" s="63"/>
      <c r="CG15" s="64"/>
      <c r="CH15" s="61"/>
      <c r="CI15" s="65"/>
      <c r="CJ15" s="66"/>
      <c r="CK15" s="67"/>
      <c r="CL15" s="68"/>
      <c r="CM15" s="68"/>
      <c r="CN15" s="68"/>
      <c r="CO15" s="69"/>
      <c r="CP15" s="66"/>
      <c r="CQ15" s="66"/>
      <c r="CR15" s="66"/>
      <c r="CS15" s="70"/>
    </row>
    <row r="16" spans="1:98">
      <c r="A16" s="19">
        <f>AB16</f>
        <v>0.17948717948718</v>
      </c>
      <c r="B16" s="39"/>
      <c r="C16" s="39"/>
      <c r="D16" s="39"/>
      <c r="E16" s="39"/>
      <c r="F16" s="39"/>
      <c r="G16" s="40" t="s">
        <v>210</v>
      </c>
      <c r="H16" s="40"/>
      <c r="I16" s="40"/>
      <c r="J16" s="183">
        <f>SUM(J6:J15)</f>
        <v>312000</v>
      </c>
      <c r="K16" s="41">
        <f>SUM(K6:K15)</f>
        <v>234</v>
      </c>
      <c r="L16" s="41">
        <f>SUM(L6:L15)</f>
        <v>159</v>
      </c>
      <c r="M16" s="41">
        <f>SUM(M6:M15)</f>
        <v>145</v>
      </c>
      <c r="N16" s="41">
        <f>SUM(N6:N15)</f>
        <v>46</v>
      </c>
      <c r="O16" s="41">
        <f>SUM(O6:O15)</f>
        <v>1</v>
      </c>
      <c r="P16" s="41">
        <f>SUM(P6:P15)</f>
        <v>47</v>
      </c>
      <c r="Q16" s="42">
        <f>IFERROR(P16/M16,"-")</f>
        <v>0.32413793103448</v>
      </c>
      <c r="R16" s="76">
        <f>SUM(R6:R15)</f>
        <v>9</v>
      </c>
      <c r="S16" s="76">
        <f>SUM(S6:S15)</f>
        <v>12</v>
      </c>
      <c r="T16" s="42">
        <f>IFERROR(R16/P16,"-")</f>
        <v>0.19148936170213</v>
      </c>
      <c r="U16" s="188">
        <f>IFERROR(J16/P16,"-")</f>
        <v>6638.2978723404</v>
      </c>
      <c r="V16" s="44">
        <f>SUM(V6:V15)</f>
        <v>4</v>
      </c>
      <c r="W16" s="42">
        <f>IFERROR(V16/P16,"-")</f>
        <v>0.085106382978723</v>
      </c>
      <c r="X16" s="183">
        <f>SUM(X6:X15)</f>
        <v>56000</v>
      </c>
      <c r="Y16" s="183">
        <f>IFERROR(X16/P16,"-")</f>
        <v>1191.4893617021</v>
      </c>
      <c r="Z16" s="183">
        <f>IFERROR(X16/V16,"-")</f>
        <v>14000</v>
      </c>
      <c r="AA16" s="183">
        <f>X16-J16</f>
        <v>-256000</v>
      </c>
      <c r="AB16" s="45">
        <f>X16/J16</f>
        <v>0.17948717948718</v>
      </c>
      <c r="AC16" s="58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</vt:lpstr>
      <vt:lpstr>新聞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