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<sst xmlns="http://schemas.openxmlformats.org/spreadsheetml/2006/main" uniqueCount="61">
  <si>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</si>
  <si>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</si>
  <si>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</si>
  <si>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</si>
  <si>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</si>
  <si>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</si>
  <si>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</si>
  <si>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</si>
  <si>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</si>
  <si>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</si>
  <si>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</si>
  <si>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</si>
  <si>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</si>
  <si>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</si>
  <si>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</si>
  <si>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</si>
  <si>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</si>
  <si>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</si>
  <si>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</si>
  <si>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</si>
  <si>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</si>
  <si>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</si>
  <si>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</si>
  <si>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</si>
  <si>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05月</t>
  </si>
  <si>
    <t>わくドキ</t>
  </si>
  <si>
    <t>最終更新日</t>
  </si>
  <si>
    <t>08月31日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</si>
  <si>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</si>
  <si>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</si>
  <si>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</si>
  <si>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</si>
  <si>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</si>
  <si>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</si>
  <si>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</si>
  <si>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</si>
  <si>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</si>
  <si>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</si>
  <si>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</si>
  <si>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</si>
  <si>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</si>
  <si>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</si>
  <si>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</si>
  <si>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</si>
  <si>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</si>
  <si>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</si>
  <si>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</si>
  <si>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</si>
  <si>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</si>
  <si>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</si>
  <si>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</si>
  <si>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</si>
  <si>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</si>
  <si>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</si>
  <si>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</si>
  <si>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</si>
  <si>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</si>
  <si>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</si>
  <si>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</si>
  <si>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5/1～5/31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</si>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</sst>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4513548</v>
      </c>
      <c r="E6" s="34">
        <v>5219</v>
      </c>
      <c r="F6" s="34">
        <v>0</v>
      </c>
      <c r="G6" s="34">
        <v>92275</v>
      </c>
      <c r="H6" s="41">
        <v>1507</v>
      </c>
      <c r="I6" s="42">
        <v>0</v>
      </c>
      <c r="J6" s="45">
        <f>H6+I6</f>
        <v>1507</v>
      </c>
      <c r="K6" s="35">
        <f>IFERROR(J6/G6,"-")</f>
        <v>0.016331617447846</v>
      </c>
      <c r="L6" s="34">
        <v>32</v>
      </c>
      <c r="M6" s="34">
        <v>460</v>
      </c>
      <c r="N6" s="35">
        <f>IFERROR(L6/J6,"-")</f>
        <v>0.021234240212342</v>
      </c>
      <c r="O6" s="36">
        <f>IFERROR(D6/J6,"-")</f>
        <v>2995.0550763106</v>
      </c>
      <c r="P6" s="37">
        <v>137</v>
      </c>
      <c r="Q6" s="35">
        <f>IFERROR(P6/J6,"-")</f>
        <v>0.090909090909091</v>
      </c>
      <c r="R6" s="203">
        <v>3808000</v>
      </c>
      <c r="S6" s="204">
        <f>IFERROR(R6/J6,"-")</f>
        <v>2526.8745852687</v>
      </c>
      <c r="T6" s="204">
        <f>IFERROR(R6/P6,"-")</f>
        <v>27795.620437956</v>
      </c>
      <c r="U6" s="198">
        <f>IFERROR(R6-D6,"-")</f>
        <v>-705548</v>
      </c>
      <c r="V6" s="38">
        <f>R6/D6</f>
        <v>0.84368217641642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4513548</v>
      </c>
      <c r="E9" s="21">
        <f>SUM(E6:E7)</f>
        <v>5219</v>
      </c>
      <c r="F9" s="21">
        <f>SUM(F6:F7)</f>
        <v>0</v>
      </c>
      <c r="G9" s="21">
        <f>SUM(G6:G7)</f>
        <v>92275</v>
      </c>
      <c r="H9" s="21">
        <f>SUM(H6:H7)</f>
        <v>1507</v>
      </c>
      <c r="I9" s="21">
        <f>SUM(I6:I7)</f>
        <v>0</v>
      </c>
      <c r="J9" s="21">
        <f>SUM(J6:J7)</f>
        <v>1507</v>
      </c>
      <c r="K9" s="22">
        <f>IFERROR(J9/G9,"-")</f>
        <v>0.016331617447846</v>
      </c>
      <c r="L9" s="31">
        <f>SUM(L6:L7)</f>
        <v>32</v>
      </c>
      <c r="M9" s="31">
        <f>SUM(M6:M7)</f>
        <v>460</v>
      </c>
      <c r="N9" s="22">
        <f>IFERROR(L9/J9,"-")</f>
        <v>0.021234240212342</v>
      </c>
      <c r="O9" s="23">
        <f>IFERROR(D9/J9,"-")</f>
        <v>2995.0550763106</v>
      </c>
      <c r="P9" s="24">
        <f>SUM(P6:P7)</f>
        <v>137</v>
      </c>
      <c r="Q9" s="22">
        <f>IFERROR(P9/J9,"-")</f>
        <v>0.090909090909091</v>
      </c>
      <c r="R9" s="201">
        <f>SUM(R6:R7)</f>
        <v>3808000</v>
      </c>
      <c r="S9" s="201">
        <f>IFERROR(R9/J9,"-")</f>
        <v>2526.8745852687</v>
      </c>
      <c r="T9" s="201">
        <f>IFERROR(R9/P9,"-")</f>
        <v>27795.620437956</v>
      </c>
      <c r="U9" s="201">
        <f>SUM(U6:U7)</f>
        <v>-705548</v>
      </c>
      <c r="V9" s="25">
        <f>IFERROR(R9/D9,"-")</f>
        <v>0.84368217641642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0.84368217641642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4513548</v>
      </c>
      <c r="H6" s="78">
        <v>5219</v>
      </c>
      <c r="I6" s="78">
        <v>0</v>
      </c>
      <c r="J6" s="78">
        <v>92275</v>
      </c>
      <c r="K6" s="79">
        <v>1507</v>
      </c>
      <c r="L6" s="80">
        <f>IFERROR(K6/J6,"-")</f>
        <v>0.016331617447846</v>
      </c>
      <c r="M6" s="78">
        <v>32</v>
      </c>
      <c r="N6" s="78">
        <v>460</v>
      </c>
      <c r="O6" s="80">
        <f>IFERROR(M6/(K6),"-")</f>
        <v>0.021234240212342</v>
      </c>
      <c r="P6" s="81">
        <f>IFERROR(G6/SUM(K6:K6),"-")</f>
        <v>2995.0550763106</v>
      </c>
      <c r="Q6" s="82">
        <v>137</v>
      </c>
      <c r="R6" s="80">
        <f>IF(K6=0,"-",Q6/K6)</f>
        <v>0.090909090909091</v>
      </c>
      <c r="S6" s="212">
        <v>3808000</v>
      </c>
      <c r="T6" s="213">
        <f>IFERROR(S6/K6,"-")</f>
        <v>2526.8745852687</v>
      </c>
      <c r="U6" s="213">
        <f>IFERROR(S6/Q6,"-")</f>
        <v>27795.620437956</v>
      </c>
      <c r="V6" s="207">
        <f>SUM(S6:S6)-SUM(G6:G6)</f>
        <v>-705548</v>
      </c>
      <c r="W6" s="84">
        <f>SUM(S6:S6)/SUM(G6:G6)</f>
        <v>0.84368217641642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>
        <v>3</v>
      </c>
      <c r="AI6" s="92">
        <f>IF(K6=0,"",IF(AH6=0,"",(AH6/K6)))</f>
        <v>0.0019907100199071</v>
      </c>
      <c r="AJ6" s="91"/>
      <c r="AK6" s="93">
        <f>IFERROR(AJ6/AH6,"-")</f>
        <v>0</v>
      </c>
      <c r="AL6" s="94"/>
      <c r="AM6" s="95">
        <f>IFERROR(AL6/AH6,"-")</f>
        <v>0</v>
      </c>
      <c r="AN6" s="96"/>
      <c r="AO6" s="96"/>
      <c r="AP6" s="96"/>
      <c r="AQ6" s="97">
        <v>2</v>
      </c>
      <c r="AR6" s="98">
        <f>IF(K6=0,"",IF(AQ6=0,"",(AQ6/K6)))</f>
        <v>0.0013271400132714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27</v>
      </c>
      <c r="BA6" s="104">
        <f>IF(K6=0,"",IF(AZ6=0,"",(AZ6/K6)))</f>
        <v>0.017916390179164</v>
      </c>
      <c r="BB6" s="103">
        <v>1</v>
      </c>
      <c r="BC6" s="105">
        <f>IFERROR(BB6/AZ6,"-")</f>
        <v>0.037037037037037</v>
      </c>
      <c r="BD6" s="106">
        <v>4000</v>
      </c>
      <c r="BE6" s="107">
        <f>IFERROR(BD6/AZ6,"-")</f>
        <v>148.14814814815</v>
      </c>
      <c r="BF6" s="108"/>
      <c r="BG6" s="108">
        <v>1</v>
      </c>
      <c r="BH6" s="108"/>
      <c r="BI6" s="109">
        <v>629</v>
      </c>
      <c r="BJ6" s="110">
        <f>IF(K6=0,"",IF(BI6=0,"",(BI6/K6)))</f>
        <v>0.41738553417386</v>
      </c>
      <c r="BK6" s="111">
        <v>44</v>
      </c>
      <c r="BL6" s="112">
        <f>IFERROR(BK6/BI6,"-")</f>
        <v>0.069952305246423</v>
      </c>
      <c r="BM6" s="113">
        <v>924000</v>
      </c>
      <c r="BN6" s="114">
        <f>IFERROR(BM6/BI6,"-")</f>
        <v>1468.9984101749</v>
      </c>
      <c r="BO6" s="115">
        <v>27</v>
      </c>
      <c r="BP6" s="115">
        <v>7</v>
      </c>
      <c r="BQ6" s="115">
        <v>10</v>
      </c>
      <c r="BR6" s="116">
        <v>652</v>
      </c>
      <c r="BS6" s="117">
        <f>IF(K6=0,"",IF(BR6=0,"",(BR6/K6)))</f>
        <v>0.43264764432648</v>
      </c>
      <c r="BT6" s="118">
        <v>68</v>
      </c>
      <c r="BU6" s="119">
        <f>IFERROR(BT6/BR6,"-")</f>
        <v>0.10429447852761</v>
      </c>
      <c r="BV6" s="120">
        <v>2325000</v>
      </c>
      <c r="BW6" s="121">
        <f>IFERROR(BV6/BR6,"-")</f>
        <v>3565.9509202454</v>
      </c>
      <c r="BX6" s="122">
        <v>37</v>
      </c>
      <c r="BY6" s="122">
        <v>11</v>
      </c>
      <c r="BZ6" s="122">
        <v>20</v>
      </c>
      <c r="CA6" s="123">
        <v>194</v>
      </c>
      <c r="CB6" s="124">
        <f>IF(K6=0,"",IF(CA6=0,"",(CA6/K6)))</f>
        <v>0.12873258128733</v>
      </c>
      <c r="CC6" s="125">
        <v>24</v>
      </c>
      <c r="CD6" s="126">
        <f>IFERROR(CC6/CA6,"-")</f>
        <v>0.12371134020619</v>
      </c>
      <c r="CE6" s="127">
        <v>555000</v>
      </c>
      <c r="CF6" s="128">
        <f>IFERROR(CE6/CA6,"-")</f>
        <v>2860.824742268</v>
      </c>
      <c r="CG6" s="129">
        <v>11</v>
      </c>
      <c r="CH6" s="129">
        <v>3</v>
      </c>
      <c r="CI6" s="129">
        <v>10</v>
      </c>
      <c r="CJ6" s="130">
        <v>137</v>
      </c>
      <c r="CK6" s="131">
        <v>3808000</v>
      </c>
      <c r="CL6" s="131">
        <v>1239000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4513548</v>
      </c>
      <c r="H9" s="151">
        <f>SUM(H6:H8)</f>
        <v>5219</v>
      </c>
      <c r="I9" s="151">
        <f>SUM(I6:I8)</f>
        <v>0</v>
      </c>
      <c r="J9" s="151">
        <f>SUM(J6:J8)</f>
        <v>92275</v>
      </c>
      <c r="K9" s="151">
        <f>SUM(K6:K8)</f>
        <v>1507</v>
      </c>
      <c r="L9" s="153">
        <f>IFERROR(K9/J9,"-")</f>
        <v>0.016331617447846</v>
      </c>
      <c r="M9" s="154">
        <f>SUM(M6:M8)</f>
        <v>32</v>
      </c>
      <c r="N9" s="154">
        <f>SUM(N6:N8)</f>
        <v>460</v>
      </c>
      <c r="O9" s="153">
        <f>IFERROR(M9/K9,"-")</f>
        <v>0.021234240212342</v>
      </c>
      <c r="P9" s="155">
        <f>IFERROR(G9/K9,"-")</f>
        <v>2995.0550763106</v>
      </c>
      <c r="Q9" s="156">
        <f>SUM(Q6:Q8)</f>
        <v>137</v>
      </c>
      <c r="R9" s="153">
        <f>IFERROR(Q9/K9,"-")</f>
        <v>0.090909090909091</v>
      </c>
      <c r="S9" s="210">
        <f>SUM(S6:S8)</f>
        <v>3808000</v>
      </c>
      <c r="T9" s="210">
        <f>IFERROR(S9/K9,"-")</f>
        <v>2526.8745852687</v>
      </c>
      <c r="U9" s="210">
        <f>IFERROR(S9/Q9,"-")</f>
        <v>27795.620437956</v>
      </c>
      <c r="V9" s="210">
        <f>S9-G9</f>
        <v>-705548</v>
      </c>
      <c r="W9" s="157">
        <f>S9/G9</f>
        <v>0.84368217641642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