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<sst xmlns="http://schemas.openxmlformats.org/spreadsheetml/2006/main" uniqueCount="107">
  <si>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</si>
  <si>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</si>
  <si>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</si>
  <si>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</si>
  <si>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</si>
  <si>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</si>
  <si>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</si>
  <si>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</si>
  <si>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</si>
  <si>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</si>
  <si>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</si>
  <si>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</si>
  <si>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</si>
  <si>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</si>
  <si>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</si>
  <si>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</si>
  <si>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</si>
  <si>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</si>
  <si>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</si>
  <si>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</si>
  <si>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</si>
  <si>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</si>
  <si>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</si>
  <si>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</si>
  <si>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</si>
  <si>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</si>
  <si>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</si>
  <si>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</si>
  <si>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</si>
  <si>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</si>
  <si>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</si>
  <si>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</si>
  <si>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</si>
  <si>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</si>
  <si>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</si>
  <si>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</si>
  <si>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</si>
  <si>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</si>
  <si>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</si>
  <si>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</si>
  <si>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</si>
  <si>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</si>
  <si>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</si>
  <si>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</si>
  <si>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</si>
  <si>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</si>
  <si>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</si>
  <si>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</si>
  <si>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</si>
  <si>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</si>
  <si>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</si>
  <si>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</si>
  <si>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</si>
  <si>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</si>
  <si>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</si>
  <si>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</si>
  <si>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</si>
  <si>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</si>
  <si>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</si>
  <si>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</si>
  <si>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</si>
  <si>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np3215</t>
  </si>
  <si>
    <t>デリヘル版3（緒方泰子）</t>
  </si>
  <si>
    <t>70歳までの出会いリクルート</t>
  </si>
  <si>
    <t>lp03_a</t>
  </si>
  <si>
    <t>スポーツ報知関西</t>
  </si>
  <si>
    <t>全5段つかみ4回</t>
  </si>
  <si>
    <t>np3216</t>
  </si>
  <si>
    <t>空電</t>
  </si>
  <si>
    <t>np3217</t>
  </si>
  <si>
    <t>右女9版（赤い服女性）</t>
  </si>
  <si>
    <t>50～70代男性限定熟女好きな男性募集中</t>
  </si>
  <si>
    <t>np3218</t>
  </si>
  <si>
    <t>np3219</t>
  </si>
  <si>
    <t>雑誌版SPA(LINEver)（緒方泰子）</t>
  </si>
  <si>
    <t>え?こんなに出会えんの！？ダメ元で始めたはずが</t>
  </si>
  <si>
    <t>np3220</t>
  </si>
  <si>
    <t>np3221</t>
  </si>
  <si>
    <t>右女3（赤い服女性）</t>
  </si>
  <si>
    <t>もう50代の熟女だけど</t>
  </si>
  <si>
    <t>np3222</t>
  </si>
  <si>
    <t>np3223</t>
  </si>
  <si>
    <t>スポニチ関東</t>
  </si>
  <si>
    <t>全5段</t>
  </si>
  <si>
    <t>4月09日(日)</t>
  </si>
  <si>
    <t>np3224</t>
  </si>
  <si>
    <t>np3225</t>
  </si>
  <si>
    <t>スポニチ関西</t>
  </si>
  <si>
    <t>np3226</t>
  </si>
  <si>
    <t>np3227</t>
  </si>
  <si>
    <t>サンスポ関東</t>
  </si>
  <si>
    <t>1C終面全5段</t>
  </si>
  <si>
    <t>4月30日(日)</t>
  </si>
  <si>
    <t>np3228</t>
  </si>
  <si>
    <t>np3229</t>
  </si>
  <si>
    <t>lp03_l</t>
  </si>
  <si>
    <t>デイリースポーツ関西</t>
  </si>
  <si>
    <t>4C終面全5段</t>
  </si>
  <si>
    <t>4月23日(日)</t>
  </si>
  <si>
    <t>np3230</t>
  </si>
  <si>
    <t>新聞 TOTAL</t>
  </si>
  <si>
    <t>●リスティング 広告</t>
  </si>
  <si>
    <t>UA</t>
  </si>
  <si>
    <t>a_ydn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</si>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</sst>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16</v>
      </c>
      <c r="D6" s="329">
        <v>984000</v>
      </c>
      <c r="E6" s="79">
        <v>417</v>
      </c>
      <c r="F6" s="79">
        <v>152</v>
      </c>
      <c r="G6" s="79">
        <v>682</v>
      </c>
      <c r="H6" s="89">
        <v>86</v>
      </c>
      <c r="I6" s="90">
        <v>1</v>
      </c>
      <c r="J6" s="143">
        <f>H6+I6</f>
        <v>87</v>
      </c>
      <c r="K6" s="80">
        <f>IFERROR(J6/G6,"-")</f>
        <v>0.12756598240469</v>
      </c>
      <c r="L6" s="79">
        <v>12</v>
      </c>
      <c r="M6" s="79">
        <v>25</v>
      </c>
      <c r="N6" s="80">
        <f>IFERROR(L6/J6,"-")</f>
        <v>0.13793103448276</v>
      </c>
      <c r="O6" s="81">
        <f>IFERROR(D6/J6,"-")</f>
        <v>11310.344827586</v>
      </c>
      <c r="P6" s="82">
        <v>17</v>
      </c>
      <c r="Q6" s="80">
        <f>IFERROR(P6/J6,"-")</f>
        <v>0.19540229885057</v>
      </c>
      <c r="R6" s="334">
        <v>1041000</v>
      </c>
      <c r="S6" s="335">
        <f>IFERROR(R6/J6,"-")</f>
        <v>11965.517241379</v>
      </c>
      <c r="T6" s="335">
        <f>IFERROR(R6/P6,"-")</f>
        <v>61235.294117647</v>
      </c>
      <c r="U6" s="329">
        <f>IFERROR(R6-D6,"-")</f>
        <v>57000</v>
      </c>
      <c r="V6" s="83">
        <f>R6/D6</f>
        <v>1.0579268292683</v>
      </c>
      <c r="W6" s="77"/>
      <c r="X6" s="142"/>
    </row>
    <row r="7" spans="1:24">
      <c r="A7" s="78"/>
      <c r="B7" s="84" t="s">
        <v>24</v>
      </c>
      <c r="C7" s="84">
        <v>1</v>
      </c>
      <c r="D7" s="329">
        <v>896869</v>
      </c>
      <c r="E7" s="79">
        <v>900</v>
      </c>
      <c r="F7" s="79">
        <v>0</v>
      </c>
      <c r="G7" s="79">
        <v>45359</v>
      </c>
      <c r="H7" s="89">
        <v>281</v>
      </c>
      <c r="I7" s="90">
        <v>0</v>
      </c>
      <c r="J7" s="143">
        <f>H7+I7</f>
        <v>281</v>
      </c>
      <c r="K7" s="80">
        <f>IFERROR(J7/G7,"-")</f>
        <v>0.0061950219361097</v>
      </c>
      <c r="L7" s="79">
        <v>6</v>
      </c>
      <c r="M7" s="79">
        <v>110</v>
      </c>
      <c r="N7" s="80">
        <f>IFERROR(L7/J7,"-")</f>
        <v>0.02135231316726</v>
      </c>
      <c r="O7" s="81">
        <f>IFERROR(D7/J7,"-")</f>
        <v>3191.7046263345</v>
      </c>
      <c r="P7" s="82">
        <v>43</v>
      </c>
      <c r="Q7" s="80">
        <f>IFERROR(P7/J7,"-")</f>
        <v>0.15302491103203</v>
      </c>
      <c r="R7" s="334">
        <v>683000</v>
      </c>
      <c r="S7" s="335">
        <f>IFERROR(R7/J7,"-")</f>
        <v>2430.6049822064</v>
      </c>
      <c r="T7" s="335">
        <f>IFERROR(R7/P7,"-")</f>
        <v>15883.720930233</v>
      </c>
      <c r="U7" s="329">
        <f>IFERROR(R7-D7,"-")</f>
        <v>-213869</v>
      </c>
      <c r="V7" s="83">
        <f>R7/D7</f>
        <v>0.76153819565622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1880869</v>
      </c>
      <c r="E10" s="41">
        <f>SUM(E6:E8)</f>
        <v>1317</v>
      </c>
      <c r="F10" s="41">
        <f>SUM(F6:F8)</f>
        <v>152</v>
      </c>
      <c r="G10" s="41">
        <f>SUM(G6:G8)</f>
        <v>46041</v>
      </c>
      <c r="H10" s="41">
        <f>SUM(H6:H8)</f>
        <v>367</v>
      </c>
      <c r="I10" s="41">
        <f>SUM(I6:I8)</f>
        <v>1</v>
      </c>
      <c r="J10" s="41">
        <f>SUM(J6:J8)</f>
        <v>368</v>
      </c>
      <c r="K10" s="42">
        <f>IFERROR(J10/G10,"-")</f>
        <v>0.0079928759149454</v>
      </c>
      <c r="L10" s="76">
        <f>SUM(L6:L8)</f>
        <v>18</v>
      </c>
      <c r="M10" s="76">
        <f>SUM(M6:M8)</f>
        <v>135</v>
      </c>
      <c r="N10" s="42">
        <f>IFERROR(L10/J10,"-")</f>
        <v>0.048913043478261</v>
      </c>
      <c r="O10" s="43">
        <f>IFERROR(D10/J10,"-")</f>
        <v>5111.0570652174</v>
      </c>
      <c r="P10" s="44">
        <f>SUM(P6:P8)</f>
        <v>60</v>
      </c>
      <c r="Q10" s="42">
        <f>IFERROR(P10/J10,"-")</f>
        <v>0.16304347826087</v>
      </c>
      <c r="R10" s="332">
        <f>SUM(R6:R8)</f>
        <v>1724000</v>
      </c>
      <c r="S10" s="332">
        <f>IFERROR(R10/J10,"-")</f>
        <v>4684.7826086957</v>
      </c>
      <c r="T10" s="332">
        <f>IFERROR(R10/P10,"-")</f>
        <v>28733.333333333</v>
      </c>
      <c r="U10" s="332">
        <f>SUM(U6:U8)</f>
        <v>-156869</v>
      </c>
      <c r="V10" s="45">
        <f>IFERROR(R10/D10,"-")</f>
        <v>0.91659759398448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0.92857142857143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88"/>
      <c r="J6" s="329">
        <v>336000</v>
      </c>
      <c r="K6" s="79">
        <v>8</v>
      </c>
      <c r="L6" s="79">
        <v>0</v>
      </c>
      <c r="M6" s="79">
        <v>35</v>
      </c>
      <c r="N6" s="89">
        <v>3</v>
      </c>
      <c r="O6" s="90">
        <v>0</v>
      </c>
      <c r="P6" s="91">
        <f>N6+O6</f>
        <v>3</v>
      </c>
      <c r="Q6" s="80">
        <f>IFERROR(P6/M6,"-")</f>
        <v>0.085714285714286</v>
      </c>
      <c r="R6" s="79">
        <v>0</v>
      </c>
      <c r="S6" s="79">
        <v>2</v>
      </c>
      <c r="T6" s="80">
        <f>IFERROR(R6/(P6),"-")</f>
        <v>0</v>
      </c>
      <c r="U6" s="335">
        <f>IFERROR(J6/SUM(N6:O13),"-")</f>
        <v>16000</v>
      </c>
      <c r="V6" s="82">
        <v>1</v>
      </c>
      <c r="W6" s="80">
        <f>IF(P6=0,"-",V6/P6)</f>
        <v>0.33333333333333</v>
      </c>
      <c r="X6" s="334">
        <v>38000</v>
      </c>
      <c r="Y6" s="335">
        <f>IFERROR(X6/P6,"-")</f>
        <v>12666.666666667</v>
      </c>
      <c r="Z6" s="335">
        <f>IFERROR(X6/V6,"-")</f>
        <v>38000</v>
      </c>
      <c r="AA6" s="329">
        <f>SUM(X6:X13)-SUM(J6:J13)</f>
        <v>-24000</v>
      </c>
      <c r="AB6" s="83">
        <f>SUM(X6:X13)/SUM(J6:J13)</f>
        <v>0.92857142857143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>
        <v>1</v>
      </c>
      <c r="BQ6" s="120">
        <f>IFERROR(BP6/BN6,"-")</f>
        <v>1</v>
      </c>
      <c r="BR6" s="121">
        <v>3000</v>
      </c>
      <c r="BS6" s="122">
        <f>IFERROR(BR6/BN6,"-")</f>
        <v>3000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2</v>
      </c>
      <c r="CG6" s="132">
        <f>IF(P6=0,"",IF(CF6=0,"",(CF6/P6)))</f>
        <v>0.66666666666667</v>
      </c>
      <c r="CH6" s="133">
        <v>1</v>
      </c>
      <c r="CI6" s="134">
        <f>IFERROR(CH6/CF6,"-")</f>
        <v>0.5</v>
      </c>
      <c r="CJ6" s="135">
        <v>221000</v>
      </c>
      <c r="CK6" s="136">
        <f>IFERROR(CJ6/CF6,"-")</f>
        <v>110500</v>
      </c>
      <c r="CL6" s="137"/>
      <c r="CM6" s="137"/>
      <c r="CN6" s="137">
        <v>1</v>
      </c>
      <c r="CO6" s="138">
        <v>1</v>
      </c>
      <c r="CP6" s="139">
        <v>38000</v>
      </c>
      <c r="CQ6" s="139">
        <v>221000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67</v>
      </c>
      <c r="C7" s="346"/>
      <c r="D7" s="346" t="s">
        <v>62</v>
      </c>
      <c r="E7" s="346" t="s">
        <v>63</v>
      </c>
      <c r="F7" s="346" t="s">
        <v>68</v>
      </c>
      <c r="G7" s="88"/>
      <c r="H7" s="88"/>
      <c r="I7" s="88"/>
      <c r="J7" s="329"/>
      <c r="K7" s="79">
        <v>22</v>
      </c>
      <c r="L7" s="79">
        <v>17</v>
      </c>
      <c r="M7" s="79">
        <v>9</v>
      </c>
      <c r="N7" s="89">
        <v>7</v>
      </c>
      <c r="O7" s="90">
        <v>0</v>
      </c>
      <c r="P7" s="91">
        <f>N7+O7</f>
        <v>7</v>
      </c>
      <c r="Q7" s="80">
        <f>IFERROR(P7/M7,"-")</f>
        <v>0.77777777777778</v>
      </c>
      <c r="R7" s="79">
        <v>1</v>
      </c>
      <c r="S7" s="79">
        <v>2</v>
      </c>
      <c r="T7" s="80">
        <f>IFERROR(R7/(P7),"-")</f>
        <v>0.14285714285714</v>
      </c>
      <c r="U7" s="335"/>
      <c r="V7" s="82">
        <v>1</v>
      </c>
      <c r="W7" s="80">
        <f>IF(P7=0,"-",V7/P7)</f>
        <v>0.14285714285714</v>
      </c>
      <c r="X7" s="334">
        <v>182000</v>
      </c>
      <c r="Y7" s="335">
        <f>IFERROR(X7/P7,"-")</f>
        <v>26000</v>
      </c>
      <c r="Z7" s="335">
        <f>IFERROR(X7/V7,"-")</f>
        <v>182000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0.57142857142857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0.42857142857143</v>
      </c>
      <c r="BY7" s="126">
        <v>1</v>
      </c>
      <c r="BZ7" s="127">
        <f>IFERROR(BY7/BW7,"-")</f>
        <v>0.33333333333333</v>
      </c>
      <c r="CA7" s="128">
        <v>182000</v>
      </c>
      <c r="CB7" s="129">
        <f>IFERROR(CA7/BW7,"-")</f>
        <v>60666.666666667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182000</v>
      </c>
      <c r="CQ7" s="139">
        <v>182000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69</v>
      </c>
      <c r="C8" s="346"/>
      <c r="D8" s="346" t="s">
        <v>70</v>
      </c>
      <c r="E8" s="346" t="s">
        <v>71</v>
      </c>
      <c r="F8" s="346" t="s">
        <v>64</v>
      </c>
      <c r="G8" s="88" t="s">
        <v>65</v>
      </c>
      <c r="H8" s="88" t="s">
        <v>66</v>
      </c>
      <c r="I8" s="88"/>
      <c r="J8" s="329"/>
      <c r="K8" s="79">
        <v>7</v>
      </c>
      <c r="L8" s="79">
        <v>0</v>
      </c>
      <c r="M8" s="79">
        <v>34</v>
      </c>
      <c r="N8" s="89">
        <v>1</v>
      </c>
      <c r="O8" s="90">
        <v>0</v>
      </c>
      <c r="P8" s="91">
        <f>N8+O8</f>
        <v>1</v>
      </c>
      <c r="Q8" s="80">
        <f>IFERROR(P8/M8,"-")</f>
        <v>0.029411764705882</v>
      </c>
      <c r="R8" s="79">
        <v>0</v>
      </c>
      <c r="S8" s="79">
        <v>1</v>
      </c>
      <c r="T8" s="80">
        <f>IFERROR(R8/(P8),"-")</f>
        <v>0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72</v>
      </c>
      <c r="C9" s="346"/>
      <c r="D9" s="346" t="s">
        <v>70</v>
      </c>
      <c r="E9" s="346" t="s">
        <v>71</v>
      </c>
      <c r="F9" s="346" t="s">
        <v>68</v>
      </c>
      <c r="G9" s="88"/>
      <c r="H9" s="88"/>
      <c r="I9" s="88"/>
      <c r="J9" s="329"/>
      <c r="K9" s="79">
        <v>22</v>
      </c>
      <c r="L9" s="79">
        <v>14</v>
      </c>
      <c r="M9" s="79">
        <v>2</v>
      </c>
      <c r="N9" s="89">
        <v>3</v>
      </c>
      <c r="O9" s="90">
        <v>0</v>
      </c>
      <c r="P9" s="91">
        <f>N9+O9</f>
        <v>3</v>
      </c>
      <c r="Q9" s="80">
        <f>IFERROR(P9/M9,"-")</f>
        <v>1.5</v>
      </c>
      <c r="R9" s="79">
        <v>1</v>
      </c>
      <c r="S9" s="79">
        <v>1</v>
      </c>
      <c r="T9" s="80">
        <f>IFERROR(R9/(P9),"-")</f>
        <v>0.33333333333333</v>
      </c>
      <c r="U9" s="335"/>
      <c r="V9" s="82">
        <v>1</v>
      </c>
      <c r="W9" s="80">
        <f>IF(P9=0,"-",V9/P9)</f>
        <v>0.33333333333333</v>
      </c>
      <c r="X9" s="334">
        <v>2000</v>
      </c>
      <c r="Y9" s="335">
        <f>IFERROR(X9/P9,"-")</f>
        <v>666.66666666667</v>
      </c>
      <c r="Z9" s="335">
        <f>IFERROR(X9/V9,"-")</f>
        <v>2000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0.33333333333333</v>
      </c>
      <c r="BY9" s="126">
        <v>1</v>
      </c>
      <c r="BZ9" s="127">
        <f>IFERROR(BY9/BW9,"-")</f>
        <v>1</v>
      </c>
      <c r="CA9" s="128">
        <v>2000</v>
      </c>
      <c r="CB9" s="129">
        <f>IFERROR(CA9/BW9,"-")</f>
        <v>2000</v>
      </c>
      <c r="CC9" s="130">
        <v>1</v>
      </c>
      <c r="CD9" s="130"/>
      <c r="CE9" s="130"/>
      <c r="CF9" s="131">
        <v>1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2000</v>
      </c>
      <c r="CQ9" s="139">
        <v>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73</v>
      </c>
      <c r="C10" s="346"/>
      <c r="D10" s="346" t="s">
        <v>74</v>
      </c>
      <c r="E10" s="346" t="s">
        <v>75</v>
      </c>
      <c r="F10" s="346" t="s">
        <v>64</v>
      </c>
      <c r="G10" s="88" t="s">
        <v>65</v>
      </c>
      <c r="H10" s="88" t="s">
        <v>66</v>
      </c>
      <c r="I10" s="88"/>
      <c r="J10" s="329"/>
      <c r="K10" s="79">
        <v>5</v>
      </c>
      <c r="L10" s="79">
        <v>0</v>
      </c>
      <c r="M10" s="79">
        <v>26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5"/>
      <c r="V10" s="82">
        <v>0</v>
      </c>
      <c r="W10" s="80" t="str">
        <f>IF(P10=0,"-",V10/P10)</f>
        <v>-</v>
      </c>
      <c r="X10" s="334">
        <v>0</v>
      </c>
      <c r="Y10" s="335" t="str">
        <f>IFERROR(X10/P10,"-")</f>
        <v>-</v>
      </c>
      <c r="Z10" s="335" t="str">
        <f>IFERROR(X10/V10,"-")</f>
        <v>-</v>
      </c>
      <c r="AA10" s="329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76</v>
      </c>
      <c r="C11" s="346"/>
      <c r="D11" s="346" t="s">
        <v>74</v>
      </c>
      <c r="E11" s="346" t="s">
        <v>75</v>
      </c>
      <c r="F11" s="346" t="s">
        <v>68</v>
      </c>
      <c r="G11" s="88"/>
      <c r="H11" s="88"/>
      <c r="I11" s="88"/>
      <c r="J11" s="329"/>
      <c r="K11" s="79">
        <v>16</v>
      </c>
      <c r="L11" s="79">
        <v>13</v>
      </c>
      <c r="M11" s="79">
        <v>22</v>
      </c>
      <c r="N11" s="89">
        <v>3</v>
      </c>
      <c r="O11" s="90">
        <v>0</v>
      </c>
      <c r="P11" s="91">
        <f>N11+O11</f>
        <v>3</v>
      </c>
      <c r="Q11" s="80">
        <f>IFERROR(P11/M11,"-")</f>
        <v>0.13636363636364</v>
      </c>
      <c r="R11" s="79">
        <v>0</v>
      </c>
      <c r="S11" s="79">
        <v>2</v>
      </c>
      <c r="T11" s="80">
        <f>IFERROR(R11/(P11),"-")</f>
        <v>0</v>
      </c>
      <c r="U11" s="335"/>
      <c r="V11" s="82">
        <v>1</v>
      </c>
      <c r="W11" s="80">
        <f>IF(P11=0,"-",V11/P11)</f>
        <v>0.33333333333333</v>
      </c>
      <c r="X11" s="334">
        <v>90000</v>
      </c>
      <c r="Y11" s="335">
        <f>IFERROR(X11/P11,"-")</f>
        <v>30000</v>
      </c>
      <c r="Z11" s="335">
        <f>IFERROR(X11/V11,"-")</f>
        <v>90000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2</v>
      </c>
      <c r="CG11" s="132">
        <f>IF(P11=0,"",IF(CF11=0,"",(CF11/P11)))</f>
        <v>0.66666666666667</v>
      </c>
      <c r="CH11" s="133">
        <v>1</v>
      </c>
      <c r="CI11" s="134">
        <f>IFERROR(CH11/CF11,"-")</f>
        <v>0.5</v>
      </c>
      <c r="CJ11" s="135">
        <v>90000</v>
      </c>
      <c r="CK11" s="136">
        <f>IFERROR(CJ11/CF11,"-")</f>
        <v>45000</v>
      </c>
      <c r="CL11" s="137"/>
      <c r="CM11" s="137"/>
      <c r="CN11" s="137">
        <v>1</v>
      </c>
      <c r="CO11" s="138">
        <v>1</v>
      </c>
      <c r="CP11" s="139">
        <v>90000</v>
      </c>
      <c r="CQ11" s="139">
        <v>90000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77</v>
      </c>
      <c r="C12" s="346"/>
      <c r="D12" s="346" t="s">
        <v>78</v>
      </c>
      <c r="E12" s="346" t="s">
        <v>79</v>
      </c>
      <c r="F12" s="346" t="s">
        <v>64</v>
      </c>
      <c r="G12" s="88" t="s">
        <v>65</v>
      </c>
      <c r="H12" s="88" t="s">
        <v>66</v>
      </c>
      <c r="I12" s="88"/>
      <c r="J12" s="329"/>
      <c r="K12" s="79">
        <v>7</v>
      </c>
      <c r="L12" s="79">
        <v>0</v>
      </c>
      <c r="M12" s="79">
        <v>35</v>
      </c>
      <c r="N12" s="89">
        <v>2</v>
      </c>
      <c r="O12" s="90">
        <v>0</v>
      </c>
      <c r="P12" s="91">
        <f>N12+O12</f>
        <v>2</v>
      </c>
      <c r="Q12" s="80">
        <f>IFERROR(P12/M12,"-")</f>
        <v>0.057142857142857</v>
      </c>
      <c r="R12" s="79">
        <v>0</v>
      </c>
      <c r="S12" s="79">
        <v>1</v>
      </c>
      <c r="T12" s="80">
        <f>IFERROR(R12/(P12),"-")</f>
        <v>0</v>
      </c>
      <c r="U12" s="335"/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80</v>
      </c>
      <c r="C13" s="346"/>
      <c r="D13" s="346" t="s">
        <v>78</v>
      </c>
      <c r="E13" s="346" t="s">
        <v>79</v>
      </c>
      <c r="F13" s="346" t="s">
        <v>68</v>
      </c>
      <c r="G13" s="88"/>
      <c r="H13" s="88"/>
      <c r="I13" s="88"/>
      <c r="J13" s="329"/>
      <c r="K13" s="79">
        <v>23</v>
      </c>
      <c r="L13" s="79">
        <v>18</v>
      </c>
      <c r="M13" s="79">
        <v>4</v>
      </c>
      <c r="N13" s="89">
        <v>2</v>
      </c>
      <c r="O13" s="90">
        <v>0</v>
      </c>
      <c r="P13" s="91">
        <f>N13+O13</f>
        <v>2</v>
      </c>
      <c r="Q13" s="80">
        <f>IFERROR(P13/M13,"-")</f>
        <v>0.5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2.7986111111111</v>
      </c>
      <c r="B14" s="346" t="s">
        <v>81</v>
      </c>
      <c r="C14" s="346"/>
      <c r="D14" s="346" t="s">
        <v>70</v>
      </c>
      <c r="E14" s="346" t="s">
        <v>71</v>
      </c>
      <c r="F14" s="346" t="s">
        <v>64</v>
      </c>
      <c r="G14" s="88" t="s">
        <v>82</v>
      </c>
      <c r="H14" s="88" t="s">
        <v>83</v>
      </c>
      <c r="I14" s="347" t="s">
        <v>84</v>
      </c>
      <c r="J14" s="329">
        <v>144000</v>
      </c>
      <c r="K14" s="79">
        <v>29</v>
      </c>
      <c r="L14" s="79">
        <v>0</v>
      </c>
      <c r="M14" s="79">
        <v>90</v>
      </c>
      <c r="N14" s="89">
        <v>8</v>
      </c>
      <c r="O14" s="90">
        <v>0</v>
      </c>
      <c r="P14" s="91">
        <f>N14+O14</f>
        <v>8</v>
      </c>
      <c r="Q14" s="80">
        <f>IFERROR(P14/M14,"-")</f>
        <v>0.088888888888889</v>
      </c>
      <c r="R14" s="79">
        <v>1</v>
      </c>
      <c r="S14" s="79">
        <v>3</v>
      </c>
      <c r="T14" s="80">
        <f>IFERROR(R14/(P14),"-")</f>
        <v>0.125</v>
      </c>
      <c r="U14" s="335">
        <f>IFERROR(J14/SUM(N14:O15),"-")</f>
        <v>9600</v>
      </c>
      <c r="V14" s="82">
        <v>0</v>
      </c>
      <c r="W14" s="80">
        <f>IF(P14=0,"-",V14/P14)</f>
        <v>0</v>
      </c>
      <c r="X14" s="334">
        <v>350000</v>
      </c>
      <c r="Y14" s="335">
        <f>IFERROR(X14/P14,"-")</f>
        <v>43750</v>
      </c>
      <c r="Z14" s="335" t="str">
        <f>IFERROR(X14/V14,"-")</f>
        <v>-</v>
      </c>
      <c r="AA14" s="329">
        <f>SUM(X14:X15)-SUM(J14:J15)</f>
        <v>259000</v>
      </c>
      <c r="AB14" s="83">
        <f>SUM(X14:X15)/SUM(J14:J15)</f>
        <v>2.7986111111111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0.375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0.125</v>
      </c>
      <c r="BY14" s="126">
        <v>1</v>
      </c>
      <c r="BZ14" s="127">
        <f>IFERROR(BY14/BW14,"-")</f>
        <v>1</v>
      </c>
      <c r="CA14" s="128">
        <v>437000</v>
      </c>
      <c r="CB14" s="129">
        <f>IFERROR(CA14/BW14,"-")</f>
        <v>437000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350000</v>
      </c>
      <c r="CQ14" s="139">
        <v>437000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6" t="s">
        <v>85</v>
      </c>
      <c r="C15" s="346"/>
      <c r="D15" s="346" t="s">
        <v>70</v>
      </c>
      <c r="E15" s="346" t="s">
        <v>71</v>
      </c>
      <c r="F15" s="346" t="s">
        <v>68</v>
      </c>
      <c r="G15" s="88"/>
      <c r="H15" s="88"/>
      <c r="I15" s="88"/>
      <c r="J15" s="329"/>
      <c r="K15" s="79">
        <v>26</v>
      </c>
      <c r="L15" s="79">
        <v>18</v>
      </c>
      <c r="M15" s="79">
        <v>15</v>
      </c>
      <c r="N15" s="89">
        <v>7</v>
      </c>
      <c r="O15" s="90">
        <v>0</v>
      </c>
      <c r="P15" s="91">
        <f>N15+O15</f>
        <v>7</v>
      </c>
      <c r="Q15" s="80">
        <f>IFERROR(P15/M15,"-")</f>
        <v>0.46666666666667</v>
      </c>
      <c r="R15" s="79">
        <v>0</v>
      </c>
      <c r="S15" s="79">
        <v>2</v>
      </c>
      <c r="T15" s="80">
        <f>IFERROR(R15/(P15),"-")</f>
        <v>0</v>
      </c>
      <c r="U15" s="335"/>
      <c r="V15" s="82">
        <v>3</v>
      </c>
      <c r="W15" s="80">
        <f>IF(P15=0,"-",V15/P15)</f>
        <v>0.42857142857143</v>
      </c>
      <c r="X15" s="334">
        <v>53000</v>
      </c>
      <c r="Y15" s="335">
        <f>IFERROR(X15/P15,"-")</f>
        <v>7571.4285714286</v>
      </c>
      <c r="Z15" s="335">
        <f>IFERROR(X15/V15,"-")</f>
        <v>17666.666666667</v>
      </c>
      <c r="AA15" s="329"/>
      <c r="AB15" s="83"/>
      <c r="AC15" s="77"/>
      <c r="AD15" s="92">
        <v>1</v>
      </c>
      <c r="AE15" s="93">
        <f>IF(P15=0,"",IF(AD15=0,"",(AD15/P15)))</f>
        <v>0.14285714285714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0.14285714285714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0.28571428571429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0.42857142857143</v>
      </c>
      <c r="BY15" s="126">
        <v>3</v>
      </c>
      <c r="BZ15" s="127">
        <f>IFERROR(BY15/BW15,"-")</f>
        <v>1</v>
      </c>
      <c r="CA15" s="128">
        <v>53000</v>
      </c>
      <c r="CB15" s="129">
        <f>IFERROR(CA15/BW15,"-")</f>
        <v>17666.666666667</v>
      </c>
      <c r="CC15" s="130"/>
      <c r="CD15" s="130">
        <v>1</v>
      </c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53000</v>
      </c>
      <c r="CQ15" s="139">
        <v>21000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0.83888888888889</v>
      </c>
      <c r="B16" s="346" t="s">
        <v>86</v>
      </c>
      <c r="C16" s="346"/>
      <c r="D16" s="346" t="s">
        <v>70</v>
      </c>
      <c r="E16" s="346" t="s">
        <v>71</v>
      </c>
      <c r="F16" s="346" t="s">
        <v>64</v>
      </c>
      <c r="G16" s="88" t="s">
        <v>87</v>
      </c>
      <c r="H16" s="88" t="s">
        <v>83</v>
      </c>
      <c r="I16" s="347" t="s">
        <v>84</v>
      </c>
      <c r="J16" s="329">
        <v>180000</v>
      </c>
      <c r="K16" s="79">
        <v>34</v>
      </c>
      <c r="L16" s="79">
        <v>0</v>
      </c>
      <c r="M16" s="79">
        <v>134</v>
      </c>
      <c r="N16" s="89">
        <v>9</v>
      </c>
      <c r="O16" s="90">
        <v>1</v>
      </c>
      <c r="P16" s="91">
        <f>N16+O16</f>
        <v>10</v>
      </c>
      <c r="Q16" s="80">
        <f>IFERROR(P16/M16,"-")</f>
        <v>0.074626865671642</v>
      </c>
      <c r="R16" s="79">
        <v>1</v>
      </c>
      <c r="S16" s="79">
        <v>3</v>
      </c>
      <c r="T16" s="80">
        <f>IFERROR(R16/(P16),"-")</f>
        <v>0.1</v>
      </c>
      <c r="U16" s="335">
        <f>IFERROR(J16/SUM(N16:O17),"-")</f>
        <v>11250</v>
      </c>
      <c r="V16" s="82">
        <v>1</v>
      </c>
      <c r="W16" s="80">
        <f>IF(P16=0,"-",V16/P16)</f>
        <v>0.1</v>
      </c>
      <c r="X16" s="334">
        <v>60000</v>
      </c>
      <c r="Y16" s="335">
        <f>IFERROR(X16/P16,"-")</f>
        <v>6000</v>
      </c>
      <c r="Z16" s="335">
        <f>IFERROR(X16/V16,"-")</f>
        <v>60000</v>
      </c>
      <c r="AA16" s="329">
        <f>SUM(X16:X17)-SUM(J16:J17)</f>
        <v>-29000</v>
      </c>
      <c r="AB16" s="83">
        <f>SUM(X16:X17)/SUM(J16:J17)</f>
        <v>0.83888888888889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</v>
      </c>
      <c r="CH16" s="133">
        <v>1</v>
      </c>
      <c r="CI16" s="134">
        <f>IFERROR(CH16/CF16,"-")</f>
        <v>1</v>
      </c>
      <c r="CJ16" s="135">
        <v>60000</v>
      </c>
      <c r="CK16" s="136">
        <f>IFERROR(CJ16/CF16,"-")</f>
        <v>60000</v>
      </c>
      <c r="CL16" s="137"/>
      <c r="CM16" s="137"/>
      <c r="CN16" s="137">
        <v>1</v>
      </c>
      <c r="CO16" s="138">
        <v>1</v>
      </c>
      <c r="CP16" s="139">
        <v>60000</v>
      </c>
      <c r="CQ16" s="139">
        <v>60000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88</v>
      </c>
      <c r="C17" s="346"/>
      <c r="D17" s="346" t="s">
        <v>70</v>
      </c>
      <c r="E17" s="346" t="s">
        <v>71</v>
      </c>
      <c r="F17" s="346" t="s">
        <v>68</v>
      </c>
      <c r="G17" s="88"/>
      <c r="H17" s="88"/>
      <c r="I17" s="88"/>
      <c r="J17" s="329"/>
      <c r="K17" s="79">
        <v>93</v>
      </c>
      <c r="L17" s="79">
        <v>32</v>
      </c>
      <c r="M17" s="79">
        <v>16</v>
      </c>
      <c r="N17" s="89">
        <v>6</v>
      </c>
      <c r="O17" s="90">
        <v>0</v>
      </c>
      <c r="P17" s="91">
        <f>N17+O17</f>
        <v>6</v>
      </c>
      <c r="Q17" s="80">
        <f>IFERROR(P17/M17,"-")</f>
        <v>0.375</v>
      </c>
      <c r="R17" s="79">
        <v>2</v>
      </c>
      <c r="S17" s="79">
        <v>1</v>
      </c>
      <c r="T17" s="80">
        <f>IFERROR(R17/(P17),"-")</f>
        <v>0.33333333333333</v>
      </c>
      <c r="U17" s="335"/>
      <c r="V17" s="82">
        <v>3</v>
      </c>
      <c r="W17" s="80">
        <f>IF(P17=0,"-",V17/P17)</f>
        <v>0.5</v>
      </c>
      <c r="X17" s="334">
        <v>91000</v>
      </c>
      <c r="Y17" s="335">
        <f>IFERROR(X17/P17,"-")</f>
        <v>15166.666666667</v>
      </c>
      <c r="Z17" s="335">
        <f>IFERROR(X17/V17,"-")</f>
        <v>30333.333333333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0.5</v>
      </c>
      <c r="BP17" s="119">
        <v>3</v>
      </c>
      <c r="BQ17" s="120">
        <f>IFERROR(BP17/BN17,"-")</f>
        <v>1</v>
      </c>
      <c r="BR17" s="121">
        <v>36000</v>
      </c>
      <c r="BS17" s="122">
        <f>IFERROR(BR17/BN17,"-")</f>
        <v>12000</v>
      </c>
      <c r="BT17" s="123">
        <v>1</v>
      </c>
      <c r="BU17" s="123">
        <v>1</v>
      </c>
      <c r="BV17" s="123">
        <v>1</v>
      </c>
      <c r="BW17" s="124">
        <v>3</v>
      </c>
      <c r="BX17" s="125">
        <f>IF(P17=0,"",IF(BW17=0,"",(BW17/P17)))</f>
        <v>0.5</v>
      </c>
      <c r="BY17" s="126">
        <v>2</v>
      </c>
      <c r="BZ17" s="127">
        <f>IFERROR(BY17/BW17,"-")</f>
        <v>0.66666666666667</v>
      </c>
      <c r="CA17" s="128">
        <v>66000</v>
      </c>
      <c r="CB17" s="129">
        <f>IFERROR(CA17/BW17,"-")</f>
        <v>22000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91000</v>
      </c>
      <c r="CQ17" s="139">
        <v>65000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0.97222222222222</v>
      </c>
      <c r="B18" s="346" t="s">
        <v>89</v>
      </c>
      <c r="C18" s="346"/>
      <c r="D18" s="346" t="s">
        <v>70</v>
      </c>
      <c r="E18" s="346" t="s">
        <v>71</v>
      </c>
      <c r="F18" s="346" t="s">
        <v>64</v>
      </c>
      <c r="G18" s="88" t="s">
        <v>90</v>
      </c>
      <c r="H18" s="88" t="s">
        <v>91</v>
      </c>
      <c r="I18" s="347" t="s">
        <v>92</v>
      </c>
      <c r="J18" s="329">
        <v>180000</v>
      </c>
      <c r="K18" s="79">
        <v>28</v>
      </c>
      <c r="L18" s="79">
        <v>0</v>
      </c>
      <c r="M18" s="79">
        <v>103</v>
      </c>
      <c r="N18" s="89">
        <v>13</v>
      </c>
      <c r="O18" s="90">
        <v>0</v>
      </c>
      <c r="P18" s="91">
        <f>N18+O18</f>
        <v>13</v>
      </c>
      <c r="Q18" s="80">
        <f>IFERROR(P18/M18,"-")</f>
        <v>0.12621359223301</v>
      </c>
      <c r="R18" s="79">
        <v>2</v>
      </c>
      <c r="S18" s="79">
        <v>5</v>
      </c>
      <c r="T18" s="80">
        <f>IFERROR(R18/(P18),"-")</f>
        <v>0.15384615384615</v>
      </c>
      <c r="U18" s="335">
        <f>IFERROR(J18/SUM(N18:O19),"-")</f>
        <v>7500</v>
      </c>
      <c r="V18" s="82">
        <v>3</v>
      </c>
      <c r="W18" s="80">
        <f>IF(P18=0,"-",V18/P18)</f>
        <v>0.23076923076923</v>
      </c>
      <c r="X18" s="334">
        <v>161000</v>
      </c>
      <c r="Y18" s="335">
        <f>IFERROR(X18/P18,"-")</f>
        <v>12384.615384615</v>
      </c>
      <c r="Z18" s="335">
        <f>IFERROR(X18/V18,"-")</f>
        <v>53666.666666667</v>
      </c>
      <c r="AA18" s="329">
        <f>SUM(X18:X19)-SUM(J18:J19)</f>
        <v>-5000</v>
      </c>
      <c r="AB18" s="83">
        <f>SUM(X18:X19)/SUM(J18:J19)</f>
        <v>0.97222222222222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0.15384615384615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6</v>
      </c>
      <c r="BO18" s="118">
        <f>IF(P18=0,"",IF(BN18=0,"",(BN18/P18)))</f>
        <v>0.46153846153846</v>
      </c>
      <c r="BP18" s="119">
        <v>1</v>
      </c>
      <c r="BQ18" s="120">
        <f>IFERROR(BP18/BN18,"-")</f>
        <v>0.16666666666667</v>
      </c>
      <c r="BR18" s="121">
        <v>155000</v>
      </c>
      <c r="BS18" s="122">
        <f>IFERROR(BR18/BN18,"-")</f>
        <v>25833.333333333</v>
      </c>
      <c r="BT18" s="123"/>
      <c r="BU18" s="123"/>
      <c r="BV18" s="123">
        <v>1</v>
      </c>
      <c r="BW18" s="124">
        <v>4</v>
      </c>
      <c r="BX18" s="125">
        <f>IF(P18=0,"",IF(BW18=0,"",(BW18/P18)))</f>
        <v>0.30769230769231</v>
      </c>
      <c r="BY18" s="126">
        <v>1</v>
      </c>
      <c r="BZ18" s="127">
        <f>IFERROR(BY18/BW18,"-")</f>
        <v>0.25</v>
      </c>
      <c r="CA18" s="128">
        <v>3000</v>
      </c>
      <c r="CB18" s="129">
        <f>IFERROR(CA18/BW18,"-")</f>
        <v>750</v>
      </c>
      <c r="CC18" s="130">
        <v>1</v>
      </c>
      <c r="CD18" s="130"/>
      <c r="CE18" s="130"/>
      <c r="CF18" s="131">
        <v>1</v>
      </c>
      <c r="CG18" s="132">
        <f>IF(P18=0,"",IF(CF18=0,"",(CF18/P18)))</f>
        <v>0.076923076923077</v>
      </c>
      <c r="CH18" s="133">
        <v>1</v>
      </c>
      <c r="CI18" s="134">
        <f>IFERROR(CH18/CF18,"-")</f>
        <v>1</v>
      </c>
      <c r="CJ18" s="135">
        <v>3000</v>
      </c>
      <c r="CK18" s="136">
        <f>IFERROR(CJ18/CF18,"-")</f>
        <v>3000</v>
      </c>
      <c r="CL18" s="137">
        <v>1</v>
      </c>
      <c r="CM18" s="137"/>
      <c r="CN18" s="137"/>
      <c r="CO18" s="138">
        <v>3</v>
      </c>
      <c r="CP18" s="139">
        <v>161000</v>
      </c>
      <c r="CQ18" s="139">
        <v>155000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6" t="s">
        <v>93</v>
      </c>
      <c r="C19" s="346"/>
      <c r="D19" s="346" t="s">
        <v>70</v>
      </c>
      <c r="E19" s="346" t="s">
        <v>71</v>
      </c>
      <c r="F19" s="346" t="s">
        <v>68</v>
      </c>
      <c r="G19" s="88"/>
      <c r="H19" s="88"/>
      <c r="I19" s="88"/>
      <c r="J19" s="329"/>
      <c r="K19" s="79">
        <v>26</v>
      </c>
      <c r="L19" s="79">
        <v>18</v>
      </c>
      <c r="M19" s="79">
        <v>19</v>
      </c>
      <c r="N19" s="89">
        <v>11</v>
      </c>
      <c r="O19" s="90">
        <v>0</v>
      </c>
      <c r="P19" s="91">
        <f>N19+O19</f>
        <v>11</v>
      </c>
      <c r="Q19" s="80">
        <f>IFERROR(P19/M19,"-")</f>
        <v>0.57894736842105</v>
      </c>
      <c r="R19" s="79">
        <v>4</v>
      </c>
      <c r="S19" s="79">
        <v>1</v>
      </c>
      <c r="T19" s="80">
        <f>IFERROR(R19/(P19),"-")</f>
        <v>0.36363636363636</v>
      </c>
      <c r="U19" s="335"/>
      <c r="V19" s="82">
        <v>3</v>
      </c>
      <c r="W19" s="80">
        <f>IF(P19=0,"-",V19/P19)</f>
        <v>0.27272727272727</v>
      </c>
      <c r="X19" s="334">
        <v>14000</v>
      </c>
      <c r="Y19" s="335">
        <f>IFERROR(X19/P19,"-")</f>
        <v>1272.7272727273</v>
      </c>
      <c r="Z19" s="335">
        <f>IFERROR(X19/V19,"-")</f>
        <v>4666.6666666667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0.090909090909091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0.27272727272727</v>
      </c>
      <c r="BP19" s="119">
        <v>1</v>
      </c>
      <c r="BQ19" s="120">
        <f>IFERROR(BP19/BN19,"-")</f>
        <v>0.33333333333333</v>
      </c>
      <c r="BR19" s="121">
        <v>8000</v>
      </c>
      <c r="BS19" s="122">
        <f>IFERROR(BR19/BN19,"-")</f>
        <v>2666.6666666667</v>
      </c>
      <c r="BT19" s="123"/>
      <c r="BU19" s="123">
        <v>1</v>
      </c>
      <c r="BV19" s="123"/>
      <c r="BW19" s="124">
        <v>1</v>
      </c>
      <c r="BX19" s="125">
        <f>IF(P19=0,"",IF(BW19=0,"",(BW19/P19)))</f>
        <v>0.090909090909091</v>
      </c>
      <c r="BY19" s="126">
        <v>1</v>
      </c>
      <c r="BZ19" s="127">
        <f>IFERROR(BY19/BW19,"-")</f>
        <v>1</v>
      </c>
      <c r="CA19" s="128">
        <v>1000</v>
      </c>
      <c r="CB19" s="129">
        <f>IFERROR(CA19/BW19,"-")</f>
        <v>1000</v>
      </c>
      <c r="CC19" s="130">
        <v>1</v>
      </c>
      <c r="CD19" s="130"/>
      <c r="CE19" s="130"/>
      <c r="CF19" s="131">
        <v>6</v>
      </c>
      <c r="CG19" s="132">
        <f>IF(P19=0,"",IF(CF19=0,"",(CF19/P19)))</f>
        <v>0.54545454545455</v>
      </c>
      <c r="CH19" s="133">
        <v>2</v>
      </c>
      <c r="CI19" s="134">
        <f>IFERROR(CH19/CF19,"-")</f>
        <v>0.33333333333333</v>
      </c>
      <c r="CJ19" s="135">
        <v>10000</v>
      </c>
      <c r="CK19" s="136">
        <f>IFERROR(CJ19/CF19,"-")</f>
        <v>1666.6666666667</v>
      </c>
      <c r="CL19" s="137">
        <v>2</v>
      </c>
      <c r="CM19" s="137"/>
      <c r="CN19" s="137"/>
      <c r="CO19" s="138">
        <v>3</v>
      </c>
      <c r="CP19" s="139">
        <v>14000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</v>
      </c>
      <c r="B20" s="346" t="s">
        <v>94</v>
      </c>
      <c r="C20" s="346"/>
      <c r="D20" s="346" t="s">
        <v>62</v>
      </c>
      <c r="E20" s="346" t="s">
        <v>63</v>
      </c>
      <c r="F20" s="346" t="s">
        <v>95</v>
      </c>
      <c r="G20" s="88" t="s">
        <v>96</v>
      </c>
      <c r="H20" s="88" t="s">
        <v>97</v>
      </c>
      <c r="I20" s="347" t="s">
        <v>98</v>
      </c>
      <c r="J20" s="329">
        <v>144000</v>
      </c>
      <c r="K20" s="79">
        <v>28</v>
      </c>
      <c r="L20" s="79">
        <v>0</v>
      </c>
      <c r="M20" s="79">
        <v>131</v>
      </c>
      <c r="N20" s="89">
        <v>9</v>
      </c>
      <c r="O20" s="90">
        <v>0</v>
      </c>
      <c r="P20" s="91">
        <f>N20+O20</f>
        <v>9</v>
      </c>
      <c r="Q20" s="80">
        <f>IFERROR(P20/M20,"-")</f>
        <v>0.068702290076336</v>
      </c>
      <c r="R20" s="79">
        <v>0</v>
      </c>
      <c r="S20" s="79">
        <v>1</v>
      </c>
      <c r="T20" s="80">
        <f>IFERROR(R20/(P20),"-")</f>
        <v>0</v>
      </c>
      <c r="U20" s="335">
        <f>IFERROR(J20/SUM(N20:O21),"-")</f>
        <v>13090.909090909</v>
      </c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>
        <f>SUM(X20:X21)-SUM(J20:J21)</f>
        <v>-144000</v>
      </c>
      <c r="AB20" s="83">
        <f>SUM(X20:X21)/SUM(J20:J21)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2</v>
      </c>
      <c r="AN20" s="99">
        <f>IF(P20=0,"",IF(AM20=0,"",(AM20/P20)))</f>
        <v>0.22222222222222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0.11111111111111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0.11111111111111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0.22222222222222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99</v>
      </c>
      <c r="C21" s="346"/>
      <c r="D21" s="346" t="s">
        <v>62</v>
      </c>
      <c r="E21" s="346" t="s">
        <v>63</v>
      </c>
      <c r="F21" s="346" t="s">
        <v>68</v>
      </c>
      <c r="G21" s="88"/>
      <c r="H21" s="88"/>
      <c r="I21" s="88"/>
      <c r="J21" s="329"/>
      <c r="K21" s="79">
        <v>43</v>
      </c>
      <c r="L21" s="79">
        <v>22</v>
      </c>
      <c r="M21" s="79">
        <v>7</v>
      </c>
      <c r="N21" s="89">
        <v>2</v>
      </c>
      <c r="O21" s="90">
        <v>0</v>
      </c>
      <c r="P21" s="91">
        <f>N21+O21</f>
        <v>2</v>
      </c>
      <c r="Q21" s="80">
        <f>IFERROR(P21/M21,"-")</f>
        <v>0.28571428571429</v>
      </c>
      <c r="R21" s="79">
        <v>0</v>
      </c>
      <c r="S21" s="79">
        <v>0</v>
      </c>
      <c r="T21" s="80">
        <f>IFERROR(R21/(P21),"-")</f>
        <v>0</v>
      </c>
      <c r="U21" s="335"/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0.5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0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6"/>
      <c r="V22" s="25"/>
      <c r="W22" s="25"/>
      <c r="X22" s="336"/>
      <c r="Y22" s="336"/>
      <c r="Z22" s="336"/>
      <c r="AA22" s="336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1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6"/>
      <c r="V23" s="25"/>
      <c r="W23" s="25"/>
      <c r="X23" s="336"/>
      <c r="Y23" s="336"/>
      <c r="Z23" s="336"/>
      <c r="AA23" s="336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1.0579268292683</v>
      </c>
      <c r="B24" s="39"/>
      <c r="C24" s="39"/>
      <c r="D24" s="39"/>
      <c r="E24" s="39"/>
      <c r="F24" s="39"/>
      <c r="G24" s="40" t="s">
        <v>100</v>
      </c>
      <c r="H24" s="40"/>
      <c r="I24" s="40"/>
      <c r="J24" s="332">
        <f>SUM(J6:J23)</f>
        <v>984000</v>
      </c>
      <c r="K24" s="41">
        <f>SUM(K6:K23)</f>
        <v>417</v>
      </c>
      <c r="L24" s="41">
        <f>SUM(L6:L23)</f>
        <v>152</v>
      </c>
      <c r="M24" s="41">
        <f>SUM(M6:M23)</f>
        <v>682</v>
      </c>
      <c r="N24" s="41">
        <f>SUM(N6:N23)</f>
        <v>86</v>
      </c>
      <c r="O24" s="41">
        <f>SUM(O6:O23)</f>
        <v>1</v>
      </c>
      <c r="P24" s="41">
        <f>SUM(P6:P23)</f>
        <v>87</v>
      </c>
      <c r="Q24" s="42">
        <f>IFERROR(P24/M24,"-")</f>
        <v>0.12756598240469</v>
      </c>
      <c r="R24" s="76">
        <f>SUM(R6:R23)</f>
        <v>12</v>
      </c>
      <c r="S24" s="76">
        <f>SUM(S6:S23)</f>
        <v>25</v>
      </c>
      <c r="T24" s="42">
        <f>IFERROR(R24/P24,"-")</f>
        <v>0.13793103448276</v>
      </c>
      <c r="U24" s="337">
        <f>IFERROR(J24/P24,"-")</f>
        <v>11310.344827586</v>
      </c>
      <c r="V24" s="44">
        <f>SUM(V6:V23)</f>
        <v>17</v>
      </c>
      <c r="W24" s="42">
        <f>IFERROR(V24/P24,"-")</f>
        <v>0.19540229885057</v>
      </c>
      <c r="X24" s="332">
        <f>SUM(X6:X23)</f>
        <v>1041000</v>
      </c>
      <c r="Y24" s="332">
        <f>IFERROR(X24/P24,"-")</f>
        <v>11965.517241379</v>
      </c>
      <c r="Z24" s="332">
        <f>IFERROR(X24/V24,"-")</f>
        <v>61235.294117647</v>
      </c>
      <c r="AA24" s="332">
        <f>X24-J24</f>
        <v>57000</v>
      </c>
      <c r="AB24" s="45">
        <f>X24/J24</f>
        <v>1.0579268292683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101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102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0.76153819565622</v>
      </c>
      <c r="B6" s="346" t="s">
        <v>103</v>
      </c>
      <c r="C6" s="346"/>
      <c r="D6" s="346"/>
      <c r="E6" s="175" t="s">
        <v>104</v>
      </c>
      <c r="F6" s="175" t="s">
        <v>105</v>
      </c>
      <c r="G6" s="339">
        <v>896869</v>
      </c>
      <c r="H6" s="176">
        <v>900</v>
      </c>
      <c r="I6" s="176">
        <v>0</v>
      </c>
      <c r="J6" s="176">
        <v>45359</v>
      </c>
      <c r="K6" s="177">
        <v>281</v>
      </c>
      <c r="L6" s="178">
        <f>IFERROR(K6/J6,"-")</f>
        <v>0.0061950219361097</v>
      </c>
      <c r="M6" s="176">
        <v>6</v>
      </c>
      <c r="N6" s="176">
        <v>110</v>
      </c>
      <c r="O6" s="178">
        <f>IFERROR(M6/(K6),"-")</f>
        <v>0.02135231316726</v>
      </c>
      <c r="P6" s="179">
        <f>IFERROR(G6/SUM(K6:K6),"-")</f>
        <v>3191.7046263345</v>
      </c>
      <c r="Q6" s="180">
        <v>43</v>
      </c>
      <c r="R6" s="178">
        <f>IF(K6=0,"-",Q6/K6)</f>
        <v>0.15302491103203</v>
      </c>
      <c r="S6" s="344">
        <v>683000</v>
      </c>
      <c r="T6" s="345">
        <f>IFERROR(S6/K6,"-")</f>
        <v>2430.6049822064</v>
      </c>
      <c r="U6" s="345">
        <f>IFERROR(S6/Q6,"-")</f>
        <v>15883.720930233</v>
      </c>
      <c r="V6" s="339">
        <f>SUM(S6:S6)-SUM(G6:G6)</f>
        <v>-213869</v>
      </c>
      <c r="W6" s="182">
        <f>SUM(S6:S6)/SUM(G6:G6)</f>
        <v>0.76153819565622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/>
      <c r="AI6" s="190">
        <f>IF(K6=0,"",IF(AH6=0,"",(AH6/K6)))</f>
        <v>0</v>
      </c>
      <c r="AJ6" s="189"/>
      <c r="AK6" s="191" t="str">
        <f>IFERROR(AJ6/AH6,"-")</f>
        <v>-</v>
      </c>
      <c r="AL6" s="192"/>
      <c r="AM6" s="193" t="str">
        <f>IFERROR(AL6/AH6,"-")</f>
        <v>-</v>
      </c>
      <c r="AN6" s="194"/>
      <c r="AO6" s="194"/>
      <c r="AP6" s="194"/>
      <c r="AQ6" s="195">
        <v>1</v>
      </c>
      <c r="AR6" s="196">
        <f>IF(K6=0,"",IF(AQ6=0,"",(AQ6/K6)))</f>
        <v>0.00355871886121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9</v>
      </c>
      <c r="BA6" s="202">
        <f>IF(K6=0,"",IF(AZ6=0,"",(AZ6/K6)))</f>
        <v>0.03202846975089</v>
      </c>
      <c r="BB6" s="201">
        <v>2</v>
      </c>
      <c r="BC6" s="203">
        <f>IFERROR(BB6/AZ6,"-")</f>
        <v>0.22222222222222</v>
      </c>
      <c r="BD6" s="204">
        <v>56000</v>
      </c>
      <c r="BE6" s="205">
        <f>IFERROR(BD6/AZ6,"-")</f>
        <v>6222.2222222222</v>
      </c>
      <c r="BF6" s="206"/>
      <c r="BG6" s="206"/>
      <c r="BH6" s="206">
        <v>2</v>
      </c>
      <c r="BI6" s="207">
        <v>159</v>
      </c>
      <c r="BJ6" s="208">
        <f>IF(K6=0,"",IF(BI6=0,"",(BI6/K6)))</f>
        <v>0.56583629893238</v>
      </c>
      <c r="BK6" s="209">
        <v>13</v>
      </c>
      <c r="BL6" s="210">
        <f>IFERROR(BK6/BI6,"-")</f>
        <v>0.081761006289308</v>
      </c>
      <c r="BM6" s="211">
        <v>184000</v>
      </c>
      <c r="BN6" s="212">
        <f>IFERROR(BM6/BI6,"-")</f>
        <v>1157.2327044025</v>
      </c>
      <c r="BO6" s="213">
        <v>7</v>
      </c>
      <c r="BP6" s="213">
        <v>1</v>
      </c>
      <c r="BQ6" s="213">
        <v>5</v>
      </c>
      <c r="BR6" s="214">
        <v>91</v>
      </c>
      <c r="BS6" s="215">
        <f>IF(K6=0,"",IF(BR6=0,"",(BR6/K6)))</f>
        <v>0.32384341637011</v>
      </c>
      <c r="BT6" s="216">
        <v>21</v>
      </c>
      <c r="BU6" s="217">
        <f>IFERROR(BT6/BR6,"-")</f>
        <v>0.23076923076923</v>
      </c>
      <c r="BV6" s="218">
        <v>316000</v>
      </c>
      <c r="BW6" s="219">
        <f>IFERROR(BV6/BR6,"-")</f>
        <v>3472.5274725275</v>
      </c>
      <c r="BX6" s="220">
        <v>11</v>
      </c>
      <c r="BY6" s="220">
        <v>2</v>
      </c>
      <c r="BZ6" s="220">
        <v>8</v>
      </c>
      <c r="CA6" s="221">
        <v>21</v>
      </c>
      <c r="CB6" s="222">
        <f>IF(K6=0,"",IF(CA6=0,"",(CA6/K6)))</f>
        <v>0.074733096085409</v>
      </c>
      <c r="CC6" s="223">
        <v>7</v>
      </c>
      <c r="CD6" s="224">
        <f>IFERROR(CC6/CA6,"-")</f>
        <v>0.33333333333333</v>
      </c>
      <c r="CE6" s="225">
        <v>127000</v>
      </c>
      <c r="CF6" s="226">
        <f>IFERROR(CE6/CA6,"-")</f>
        <v>6047.619047619</v>
      </c>
      <c r="CG6" s="227">
        <v>3</v>
      </c>
      <c r="CH6" s="227">
        <v>1</v>
      </c>
      <c r="CI6" s="227">
        <v>3</v>
      </c>
      <c r="CJ6" s="228">
        <v>43</v>
      </c>
      <c r="CK6" s="229">
        <v>683000</v>
      </c>
      <c r="CL6" s="229">
        <v>85000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106</v>
      </c>
      <c r="F9" s="250"/>
      <c r="G9" s="342">
        <f>SUM(G6:G8)</f>
        <v>896869</v>
      </c>
      <c r="H9" s="249">
        <f>SUM(H6:H8)</f>
        <v>900</v>
      </c>
      <c r="I9" s="249">
        <f>SUM(I6:I8)</f>
        <v>0</v>
      </c>
      <c r="J9" s="249">
        <f>SUM(J6:J8)</f>
        <v>45359</v>
      </c>
      <c r="K9" s="249">
        <f>SUM(K6:K8)</f>
        <v>281</v>
      </c>
      <c r="L9" s="251">
        <f>IFERROR(K9/J9,"-")</f>
        <v>0.0061950219361097</v>
      </c>
      <c r="M9" s="252">
        <f>SUM(M6:M8)</f>
        <v>6</v>
      </c>
      <c r="N9" s="252">
        <f>SUM(N6:N8)</f>
        <v>110</v>
      </c>
      <c r="O9" s="251">
        <f>IFERROR(M9/K9,"-")</f>
        <v>0.02135231316726</v>
      </c>
      <c r="P9" s="253">
        <f>IFERROR(G9/K9,"-")</f>
        <v>3191.7046263345</v>
      </c>
      <c r="Q9" s="254">
        <f>SUM(Q6:Q8)</f>
        <v>43</v>
      </c>
      <c r="R9" s="251">
        <f>IFERROR(Q9/K9,"-")</f>
        <v>0.15302491103203</v>
      </c>
      <c r="S9" s="342">
        <f>SUM(S6:S8)</f>
        <v>683000</v>
      </c>
      <c r="T9" s="342">
        <f>IFERROR(S9/K9,"-")</f>
        <v>2430.6049822064</v>
      </c>
      <c r="U9" s="342">
        <f>IFERROR(S9/Q9,"-")</f>
        <v>15883.720930233</v>
      </c>
      <c r="V9" s="342">
        <f>S9-G9</f>
        <v>-213869</v>
      </c>
      <c r="W9" s="255">
        <f>S9/G9</f>
        <v>0.76153819565622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