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<sst xmlns="http://schemas.openxmlformats.org/spreadsheetml/2006/main" uniqueCount="111">
  <si>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</si>
  <si>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</si>
  <si>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</si>
  <si>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</si>
  <si>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</si>
  <si>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</si>
  <si>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</si>
  <si>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</si>
  <si>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</si>
  <si>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</si>
  <si>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</si>
  <si>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</si>
  <si>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</si>
  <si>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</si>
  <si>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</si>
  <si>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</si>
  <si>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</si>
  <si>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</si>
  <si>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</si>
  <si>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</si>
  <si>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</si>
  <si>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</si>
  <si>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</si>
  <si>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</si>
  <si>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リスティング</t>
  </si>
  <si>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</si>
  <si>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</si>
  <si>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</si>
  <si>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</si>
  <si>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</si>
  <si>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</si>
  <si>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</si>
  <si>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</si>
  <si>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</si>
  <si>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</si>
  <si>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</si>
  <si>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</si>
  <si>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</si>
  <si>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</si>
  <si>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</si>
  <si>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</si>
  <si>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</si>
  <si>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</si>
  <si>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</si>
  <si>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</si>
  <si>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</si>
  <si>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</si>
  <si>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</si>
  <si>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</si>
  <si>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</si>
  <si>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</si>
  <si>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</si>
  <si>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</si>
  <si>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</si>
  <si>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</si>
  <si>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</si>
  <si>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</si>
  <si>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</si>
  <si>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</si>
  <si>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</si>
  <si>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</si>
  <si>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np3199</t>
  </si>
  <si>
    <t>①再婚&amp;理解者版（赤い服女性）</t>
  </si>
  <si>
    <t>①再婚&amp;理解者</t>
  </si>
  <si>
    <t>lp03_a</t>
  </si>
  <si>
    <t>スポニチ関東</t>
  </si>
  <si>
    <t>半2段つかみ20段保証</t>
  </si>
  <si>
    <t>20段保証</t>
  </si>
  <si>
    <t>np3200</t>
  </si>
  <si>
    <t>空電</t>
  </si>
  <si>
    <t>np3201</t>
  </si>
  <si>
    <t>②求人版（緒方泰子）</t>
  </si>
  <si>
    <t>②上目遣いの熟女に酔いしれる</t>
  </si>
  <si>
    <t>np3202</t>
  </si>
  <si>
    <t>np3203</t>
  </si>
  <si>
    <t>③看板案内版（赤い服女性）</t>
  </si>
  <si>
    <t>③美しい熟女との出会いまでここから約3分</t>
  </si>
  <si>
    <t>np3204</t>
  </si>
  <si>
    <t>np3205</t>
  </si>
  <si>
    <t>④右女3（緒方泰子）</t>
  </si>
  <si>
    <t>④219「今日会社休みました。誰か私と会ってくれませんか？」</t>
  </si>
  <si>
    <t>np3206</t>
  </si>
  <si>
    <t>np3207</t>
  </si>
  <si>
    <t>右女9（赤い服女性）</t>
  </si>
  <si>
    <t>え美熟女が</t>
  </si>
  <si>
    <t>スポニチ西部</t>
  </si>
  <si>
    <t>全5段つかみ55段保証</t>
  </si>
  <si>
    <t>55段保証</t>
  </si>
  <si>
    <t>np3208</t>
  </si>
  <si>
    <t>np3209</t>
  </si>
  <si>
    <t>Secondストーリー2（緒方泰子）</t>
  </si>
  <si>
    <t>久々に興奮しました</t>
  </si>
  <si>
    <t>半5段つかみ55段保証</t>
  </si>
  <si>
    <t>np3210</t>
  </si>
  <si>
    <t>np3211</t>
  </si>
  <si>
    <t>DVDパッケージ＿ストーリー版（赤い服女性）</t>
  </si>
  <si>
    <t>上目遣いの熟女に酔いしれる</t>
  </si>
  <si>
    <t>全3段つかみ55段保証</t>
  </si>
  <si>
    <t>np3212</t>
  </si>
  <si>
    <t>np3213</t>
  </si>
  <si>
    <t>九スポ</t>
  </si>
  <si>
    <t>記事枠</t>
  </si>
  <si>
    <t>10月02日(日)</t>
  </si>
  <si>
    <t>np3214</t>
  </si>
  <si>
    <t>新聞 TOTAL</t>
  </si>
  <si>
    <t>●リスティング 広告</t>
  </si>
  <si>
    <t>UA</t>
  </si>
  <si>
    <t>a_ydn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</si>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</sst>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16</v>
      </c>
      <c r="D6" s="329">
        <v>1140000</v>
      </c>
      <c r="E6" s="79">
        <v>495</v>
      </c>
      <c r="F6" s="79">
        <v>155</v>
      </c>
      <c r="G6" s="79">
        <v>662</v>
      </c>
      <c r="H6" s="89">
        <v>72</v>
      </c>
      <c r="I6" s="90">
        <v>0</v>
      </c>
      <c r="J6" s="143">
        <f>H6+I6</f>
        <v>72</v>
      </c>
      <c r="K6" s="80">
        <f>IFERROR(J6/G6,"-")</f>
        <v>0.10876132930514</v>
      </c>
      <c r="L6" s="79">
        <v>9</v>
      </c>
      <c r="M6" s="79">
        <v>30</v>
      </c>
      <c r="N6" s="80">
        <f>IFERROR(L6/J6,"-")</f>
        <v>0.125</v>
      </c>
      <c r="O6" s="81">
        <f>IFERROR(D6/J6,"-")</f>
        <v>15833.333333333</v>
      </c>
      <c r="P6" s="82">
        <v>14</v>
      </c>
      <c r="Q6" s="80">
        <f>IFERROR(P6/J6,"-")</f>
        <v>0.19444444444444</v>
      </c>
      <c r="R6" s="334">
        <v>1333000</v>
      </c>
      <c r="S6" s="335">
        <f>IFERROR(R6/J6,"-")</f>
        <v>18513.888888889</v>
      </c>
      <c r="T6" s="335">
        <f>IFERROR(R6/P6,"-")</f>
        <v>95214.285714286</v>
      </c>
      <c r="U6" s="329">
        <f>IFERROR(R6-D6,"-")</f>
        <v>193000</v>
      </c>
      <c r="V6" s="83">
        <f>R6/D6</f>
        <v>1.169298245614</v>
      </c>
      <c r="W6" s="77"/>
      <c r="X6" s="142"/>
    </row>
    <row r="7" spans="1:24">
      <c r="A7" s="78"/>
      <c r="B7" s="84" t="s">
        <v>24</v>
      </c>
      <c r="C7" s="84">
        <v>1</v>
      </c>
      <c r="D7" s="329">
        <v>1529054</v>
      </c>
      <c r="E7" s="79">
        <v>1228</v>
      </c>
      <c r="F7" s="79">
        <v>0</v>
      </c>
      <c r="G7" s="79">
        <v>58759</v>
      </c>
      <c r="H7" s="89">
        <v>365</v>
      </c>
      <c r="I7" s="90">
        <v>1</v>
      </c>
      <c r="J7" s="143">
        <f>H7+I7</f>
        <v>366</v>
      </c>
      <c r="K7" s="80">
        <f>IFERROR(J7/G7,"-")</f>
        <v>0.0062288330298337</v>
      </c>
      <c r="L7" s="79">
        <v>16</v>
      </c>
      <c r="M7" s="79">
        <v>160</v>
      </c>
      <c r="N7" s="80">
        <f>IFERROR(L7/J7,"-")</f>
        <v>0.043715846994536</v>
      </c>
      <c r="O7" s="81">
        <f>IFERROR(D7/J7,"-")</f>
        <v>4177.7431693989</v>
      </c>
      <c r="P7" s="82">
        <v>59</v>
      </c>
      <c r="Q7" s="80">
        <f>IFERROR(P7/J7,"-")</f>
        <v>0.16120218579235</v>
      </c>
      <c r="R7" s="334">
        <v>1606450</v>
      </c>
      <c r="S7" s="335">
        <f>IFERROR(R7/J7,"-")</f>
        <v>4389.2076502732</v>
      </c>
      <c r="T7" s="335">
        <f>IFERROR(R7/P7,"-")</f>
        <v>27227.966101695</v>
      </c>
      <c r="U7" s="329">
        <f>IFERROR(R7-D7,"-")</f>
        <v>77396</v>
      </c>
      <c r="V7" s="83">
        <f>R7/D7</f>
        <v>1.0506169173881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2669054</v>
      </c>
      <c r="E10" s="41">
        <f>SUM(E6:E8)</f>
        <v>1723</v>
      </c>
      <c r="F10" s="41">
        <f>SUM(F6:F8)</f>
        <v>155</v>
      </c>
      <c r="G10" s="41">
        <f>SUM(G6:G8)</f>
        <v>59421</v>
      </c>
      <c r="H10" s="41">
        <f>SUM(H6:H8)</f>
        <v>437</v>
      </c>
      <c r="I10" s="41">
        <f>SUM(I6:I8)</f>
        <v>1</v>
      </c>
      <c r="J10" s="41">
        <f>SUM(J6:J8)</f>
        <v>438</v>
      </c>
      <c r="K10" s="42">
        <f>IFERROR(J10/G10,"-")</f>
        <v>0.0073711314181855</v>
      </c>
      <c r="L10" s="76">
        <f>SUM(L6:L8)</f>
        <v>25</v>
      </c>
      <c r="M10" s="76">
        <f>SUM(M6:M8)</f>
        <v>190</v>
      </c>
      <c r="N10" s="42">
        <f>IFERROR(L10/J10,"-")</f>
        <v>0.057077625570776</v>
      </c>
      <c r="O10" s="43">
        <f>IFERROR(D10/J10,"-")</f>
        <v>6093.7305936073</v>
      </c>
      <c r="P10" s="44">
        <f>SUM(P6:P8)</f>
        <v>73</v>
      </c>
      <c r="Q10" s="42">
        <f>IFERROR(P10/J10,"-")</f>
        <v>0.16666666666667</v>
      </c>
      <c r="R10" s="332">
        <f>SUM(R6:R8)</f>
        <v>2939450</v>
      </c>
      <c r="S10" s="332">
        <f>IFERROR(R10/J10,"-")</f>
        <v>6711.0730593607</v>
      </c>
      <c r="T10" s="332">
        <f>IFERROR(P10/P10,"-")</f>
        <v>1</v>
      </c>
      <c r="U10" s="332">
        <f>SUM(U6:U8)</f>
        <v>270396</v>
      </c>
      <c r="V10" s="45">
        <f>IFERROR(R10/D10,"-")</f>
        <v>1.1013078041883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0.077083333333333</v>
      </c>
      <c r="B6" s="346" t="s">
        <v>61</v>
      </c>
      <c r="C6" s="346"/>
      <c r="D6" s="346" t="s">
        <v>62</v>
      </c>
      <c r="E6" s="346" t="s">
        <v>63</v>
      </c>
      <c r="F6" s="346" t="s">
        <v>64</v>
      </c>
      <c r="G6" s="88" t="s">
        <v>65</v>
      </c>
      <c r="H6" s="88" t="s">
        <v>66</v>
      </c>
      <c r="I6" s="88" t="s">
        <v>67</v>
      </c>
      <c r="J6" s="329">
        <v>480000</v>
      </c>
      <c r="K6" s="79">
        <v>18</v>
      </c>
      <c r="L6" s="79">
        <v>0</v>
      </c>
      <c r="M6" s="79">
        <v>84</v>
      </c>
      <c r="N6" s="89">
        <v>4</v>
      </c>
      <c r="O6" s="90">
        <v>0</v>
      </c>
      <c r="P6" s="91">
        <f>N6+O6</f>
        <v>4</v>
      </c>
      <c r="Q6" s="80">
        <f>IFERROR(P6/M6,"-")</f>
        <v>0.047619047619048</v>
      </c>
      <c r="R6" s="79">
        <v>0</v>
      </c>
      <c r="S6" s="79">
        <v>2</v>
      </c>
      <c r="T6" s="80">
        <f>IFERROR(R6/(P6),"-")</f>
        <v>0</v>
      </c>
      <c r="U6" s="335">
        <f>IFERROR(J6/SUM(N6:O13),"-")</f>
        <v>13714.285714286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SUM(X6:X13)-SUM(J6:J13)</f>
        <v>-443000</v>
      </c>
      <c r="AB6" s="83">
        <f>SUM(X6:X13)/SUM(J6:J13)</f>
        <v>0.077083333333333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3</v>
      </c>
      <c r="BO6" s="118">
        <f>IF(P6=0,"",IF(BN6=0,"",(BN6/P6)))</f>
        <v>0.75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68</v>
      </c>
      <c r="C7" s="346"/>
      <c r="D7" s="346" t="s">
        <v>62</v>
      </c>
      <c r="E7" s="346" t="s">
        <v>63</v>
      </c>
      <c r="F7" s="346" t="s">
        <v>69</v>
      </c>
      <c r="G7" s="88"/>
      <c r="H7" s="88"/>
      <c r="I7" s="88"/>
      <c r="J7" s="329"/>
      <c r="K7" s="79">
        <v>34</v>
      </c>
      <c r="L7" s="79">
        <v>18</v>
      </c>
      <c r="M7" s="79">
        <v>3</v>
      </c>
      <c r="N7" s="89">
        <v>3</v>
      </c>
      <c r="O7" s="90">
        <v>0</v>
      </c>
      <c r="P7" s="91">
        <f>N7+O7</f>
        <v>3</v>
      </c>
      <c r="Q7" s="80">
        <f>IFERROR(P7/M7,"-")</f>
        <v>1</v>
      </c>
      <c r="R7" s="79">
        <v>1</v>
      </c>
      <c r="S7" s="79">
        <v>1</v>
      </c>
      <c r="T7" s="80">
        <f>IFERROR(R7/(P7),"-")</f>
        <v>0.33333333333333</v>
      </c>
      <c r="U7" s="335"/>
      <c r="V7" s="82">
        <v>0</v>
      </c>
      <c r="W7" s="80">
        <f>IF(P7=0,"-",V7/P7)</f>
        <v>0</v>
      </c>
      <c r="X7" s="334">
        <v>0</v>
      </c>
      <c r="Y7" s="335">
        <f>IFERROR(X7/P7,"-")</f>
        <v>0</v>
      </c>
      <c r="Z7" s="335" t="str">
        <f>IFERROR(X7/V7,"-")</f>
        <v>-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0.66666666666667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0.33333333333333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70</v>
      </c>
      <c r="C8" s="346"/>
      <c r="D8" s="346" t="s">
        <v>71</v>
      </c>
      <c r="E8" s="346" t="s">
        <v>72</v>
      </c>
      <c r="F8" s="346" t="s">
        <v>64</v>
      </c>
      <c r="G8" s="88"/>
      <c r="H8" s="88" t="s">
        <v>66</v>
      </c>
      <c r="I8" s="88"/>
      <c r="J8" s="329"/>
      <c r="K8" s="79">
        <v>14</v>
      </c>
      <c r="L8" s="79">
        <v>0</v>
      </c>
      <c r="M8" s="79">
        <v>71</v>
      </c>
      <c r="N8" s="89">
        <v>4</v>
      </c>
      <c r="O8" s="90">
        <v>0</v>
      </c>
      <c r="P8" s="91">
        <f>N8+O8</f>
        <v>4</v>
      </c>
      <c r="Q8" s="80">
        <f>IFERROR(P8/M8,"-")</f>
        <v>0.056338028169014</v>
      </c>
      <c r="R8" s="79">
        <v>0</v>
      </c>
      <c r="S8" s="79">
        <v>3</v>
      </c>
      <c r="T8" s="80">
        <f>IFERROR(R8/(P8),"-")</f>
        <v>0</v>
      </c>
      <c r="U8" s="335"/>
      <c r="V8" s="82">
        <v>0</v>
      </c>
      <c r="W8" s="80">
        <f>IF(P8=0,"-",V8/P8)</f>
        <v>0</v>
      </c>
      <c r="X8" s="334">
        <v>0</v>
      </c>
      <c r="Y8" s="335">
        <f>IFERROR(X8/P8,"-")</f>
        <v>0</v>
      </c>
      <c r="Z8" s="335" t="str">
        <f>IFERROR(X8/V8,"-")</f>
        <v>-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73</v>
      </c>
      <c r="C9" s="346"/>
      <c r="D9" s="346" t="s">
        <v>71</v>
      </c>
      <c r="E9" s="346" t="s">
        <v>72</v>
      </c>
      <c r="F9" s="346" t="s">
        <v>69</v>
      </c>
      <c r="G9" s="88"/>
      <c r="H9" s="88"/>
      <c r="I9" s="88"/>
      <c r="J9" s="329"/>
      <c r="K9" s="79">
        <v>24</v>
      </c>
      <c r="L9" s="79">
        <v>20</v>
      </c>
      <c r="M9" s="79">
        <v>6</v>
      </c>
      <c r="N9" s="89">
        <v>5</v>
      </c>
      <c r="O9" s="90">
        <v>0</v>
      </c>
      <c r="P9" s="91">
        <f>N9+O9</f>
        <v>5</v>
      </c>
      <c r="Q9" s="80">
        <f>IFERROR(P9/M9,"-")</f>
        <v>0.83333333333333</v>
      </c>
      <c r="R9" s="79">
        <v>0</v>
      </c>
      <c r="S9" s="79">
        <v>1</v>
      </c>
      <c r="T9" s="80">
        <f>IFERROR(R9/(P9),"-")</f>
        <v>0</v>
      </c>
      <c r="U9" s="335"/>
      <c r="V9" s="82">
        <v>1</v>
      </c>
      <c r="W9" s="80">
        <f>IF(P9=0,"-",V9/P9)</f>
        <v>0.2</v>
      </c>
      <c r="X9" s="334">
        <v>1000</v>
      </c>
      <c r="Y9" s="335">
        <f>IFERROR(X9/P9,"-")</f>
        <v>200</v>
      </c>
      <c r="Z9" s="335">
        <f>IFERROR(X9/V9,"-")</f>
        <v>1000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0.2</v>
      </c>
      <c r="CH9" s="133">
        <v>1</v>
      </c>
      <c r="CI9" s="134">
        <f>IFERROR(CH9/CF9,"-")</f>
        <v>1</v>
      </c>
      <c r="CJ9" s="135">
        <v>1000</v>
      </c>
      <c r="CK9" s="136">
        <f>IFERROR(CJ9/CF9,"-")</f>
        <v>1000</v>
      </c>
      <c r="CL9" s="137">
        <v>1</v>
      </c>
      <c r="CM9" s="137"/>
      <c r="CN9" s="137"/>
      <c r="CO9" s="138">
        <v>1</v>
      </c>
      <c r="CP9" s="139">
        <v>1000</v>
      </c>
      <c r="CQ9" s="139">
        <v>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74</v>
      </c>
      <c r="C10" s="346"/>
      <c r="D10" s="346" t="s">
        <v>75</v>
      </c>
      <c r="E10" s="346" t="s">
        <v>76</v>
      </c>
      <c r="F10" s="346" t="s">
        <v>64</v>
      </c>
      <c r="G10" s="88"/>
      <c r="H10" s="88" t="s">
        <v>66</v>
      </c>
      <c r="I10" s="88"/>
      <c r="J10" s="329"/>
      <c r="K10" s="79">
        <v>20</v>
      </c>
      <c r="L10" s="79">
        <v>0</v>
      </c>
      <c r="M10" s="79">
        <v>92</v>
      </c>
      <c r="N10" s="89">
        <v>6</v>
      </c>
      <c r="O10" s="90">
        <v>0</v>
      </c>
      <c r="P10" s="91">
        <f>N10+O10</f>
        <v>6</v>
      </c>
      <c r="Q10" s="80">
        <f>IFERROR(P10/M10,"-")</f>
        <v>0.065217391304348</v>
      </c>
      <c r="R10" s="79">
        <v>1</v>
      </c>
      <c r="S10" s="79">
        <v>2</v>
      </c>
      <c r="T10" s="80">
        <f>IFERROR(R10/(P10),"-")</f>
        <v>0.16666666666667</v>
      </c>
      <c r="U10" s="335"/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77</v>
      </c>
      <c r="C11" s="346"/>
      <c r="D11" s="346" t="s">
        <v>75</v>
      </c>
      <c r="E11" s="346" t="s">
        <v>76</v>
      </c>
      <c r="F11" s="346" t="s">
        <v>69</v>
      </c>
      <c r="G11" s="88"/>
      <c r="H11" s="88"/>
      <c r="I11" s="88"/>
      <c r="J11" s="329"/>
      <c r="K11" s="79">
        <v>39</v>
      </c>
      <c r="L11" s="79">
        <v>27</v>
      </c>
      <c r="M11" s="79">
        <v>12</v>
      </c>
      <c r="N11" s="89">
        <v>6</v>
      </c>
      <c r="O11" s="90">
        <v>0</v>
      </c>
      <c r="P11" s="91">
        <f>N11+O11</f>
        <v>6</v>
      </c>
      <c r="Q11" s="80">
        <f>IFERROR(P11/M11,"-")</f>
        <v>0.5</v>
      </c>
      <c r="R11" s="79">
        <v>1</v>
      </c>
      <c r="S11" s="79">
        <v>2</v>
      </c>
      <c r="T11" s="80">
        <f>IFERROR(R11/(P11),"-")</f>
        <v>0.16666666666667</v>
      </c>
      <c r="U11" s="335"/>
      <c r="V11" s="82">
        <v>2</v>
      </c>
      <c r="W11" s="80">
        <f>IF(P11=0,"-",V11/P11)</f>
        <v>0.33333333333333</v>
      </c>
      <c r="X11" s="334">
        <v>23000</v>
      </c>
      <c r="Y11" s="335">
        <f>IFERROR(X11/P11,"-")</f>
        <v>3833.3333333333</v>
      </c>
      <c r="Z11" s="335">
        <f>IFERROR(X11/V11,"-")</f>
        <v>11500</v>
      </c>
      <c r="AA11" s="329"/>
      <c r="AB11" s="83"/>
      <c r="AC11" s="77"/>
      <c r="AD11" s="92">
        <v>1</v>
      </c>
      <c r="AE11" s="93">
        <f>IF(P11=0,"",IF(AD11=0,"",(AD11/P11)))</f>
        <v>0.16666666666667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0.16666666666667</v>
      </c>
      <c r="BP11" s="119">
        <v>1</v>
      </c>
      <c r="BQ11" s="120">
        <f>IFERROR(BP11/BN11,"-")</f>
        <v>1</v>
      </c>
      <c r="BR11" s="121">
        <v>18000</v>
      </c>
      <c r="BS11" s="122">
        <f>IFERROR(BR11/BN11,"-")</f>
        <v>18000</v>
      </c>
      <c r="BT11" s="123"/>
      <c r="BU11" s="123"/>
      <c r="BV11" s="123">
        <v>1</v>
      </c>
      <c r="BW11" s="124">
        <v>4</v>
      </c>
      <c r="BX11" s="125">
        <f>IF(P11=0,"",IF(BW11=0,"",(BW11/P11)))</f>
        <v>0.66666666666667</v>
      </c>
      <c r="BY11" s="126">
        <v>1</v>
      </c>
      <c r="BZ11" s="127">
        <f>IFERROR(BY11/BW11,"-")</f>
        <v>0.25</v>
      </c>
      <c r="CA11" s="128">
        <v>5000</v>
      </c>
      <c r="CB11" s="129">
        <f>IFERROR(CA11/BW11,"-")</f>
        <v>1250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23000</v>
      </c>
      <c r="CQ11" s="139">
        <v>18000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78</v>
      </c>
      <c r="C12" s="346"/>
      <c r="D12" s="346" t="s">
        <v>79</v>
      </c>
      <c r="E12" s="346" t="s">
        <v>80</v>
      </c>
      <c r="F12" s="346" t="s">
        <v>64</v>
      </c>
      <c r="G12" s="88"/>
      <c r="H12" s="88" t="s">
        <v>66</v>
      </c>
      <c r="I12" s="88"/>
      <c r="J12" s="329"/>
      <c r="K12" s="79">
        <v>14</v>
      </c>
      <c r="L12" s="79">
        <v>0</v>
      </c>
      <c r="M12" s="79">
        <v>81</v>
      </c>
      <c r="N12" s="89">
        <v>4</v>
      </c>
      <c r="O12" s="90">
        <v>0</v>
      </c>
      <c r="P12" s="91">
        <f>N12+O12</f>
        <v>4</v>
      </c>
      <c r="Q12" s="80">
        <f>IFERROR(P12/M12,"-")</f>
        <v>0.049382716049383</v>
      </c>
      <c r="R12" s="79">
        <v>0</v>
      </c>
      <c r="S12" s="79">
        <v>2</v>
      </c>
      <c r="T12" s="80">
        <f>IFERROR(R12/(P12),"-")</f>
        <v>0</v>
      </c>
      <c r="U12" s="335"/>
      <c r="V12" s="82">
        <v>2</v>
      </c>
      <c r="W12" s="80">
        <f>IF(P12=0,"-",V12/P12)</f>
        <v>0.5</v>
      </c>
      <c r="X12" s="334">
        <v>8000</v>
      </c>
      <c r="Y12" s="335">
        <f>IFERROR(X12/P12,"-")</f>
        <v>2000</v>
      </c>
      <c r="Z12" s="335">
        <f>IFERROR(X12/V12,"-")</f>
        <v>4000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0.25</v>
      </c>
      <c r="BG12" s="110">
        <v>1</v>
      </c>
      <c r="BH12" s="112">
        <f>IFERROR(BG12/BE12,"-")</f>
        <v>1</v>
      </c>
      <c r="BI12" s="113">
        <v>5000</v>
      </c>
      <c r="BJ12" s="114">
        <f>IFERROR(BI12/BE12,"-")</f>
        <v>5000</v>
      </c>
      <c r="BK12" s="115">
        <v>1</v>
      </c>
      <c r="BL12" s="115"/>
      <c r="BM12" s="115"/>
      <c r="BN12" s="117">
        <v>2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0.25</v>
      </c>
      <c r="BY12" s="126">
        <v>1</v>
      </c>
      <c r="BZ12" s="127">
        <f>IFERROR(BY12/BW12,"-")</f>
        <v>1</v>
      </c>
      <c r="CA12" s="128">
        <v>3000</v>
      </c>
      <c r="CB12" s="129">
        <f>IFERROR(CA12/BW12,"-")</f>
        <v>3000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8000</v>
      </c>
      <c r="CQ12" s="139">
        <v>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81</v>
      </c>
      <c r="C13" s="346"/>
      <c r="D13" s="346" t="s">
        <v>79</v>
      </c>
      <c r="E13" s="346" t="s">
        <v>80</v>
      </c>
      <c r="F13" s="346" t="s">
        <v>69</v>
      </c>
      <c r="G13" s="88"/>
      <c r="H13" s="88"/>
      <c r="I13" s="88"/>
      <c r="J13" s="329"/>
      <c r="K13" s="79">
        <v>44</v>
      </c>
      <c r="L13" s="79">
        <v>24</v>
      </c>
      <c r="M13" s="79">
        <v>8</v>
      </c>
      <c r="N13" s="89">
        <v>3</v>
      </c>
      <c r="O13" s="90">
        <v>0</v>
      </c>
      <c r="P13" s="91">
        <f>N13+O13</f>
        <v>3</v>
      </c>
      <c r="Q13" s="80">
        <f>IFERROR(P13/M13,"-")</f>
        <v>0.375</v>
      </c>
      <c r="R13" s="79">
        <v>0</v>
      </c>
      <c r="S13" s="79">
        <v>0</v>
      </c>
      <c r="T13" s="80">
        <f>IFERROR(R13/(P13),"-")</f>
        <v>0</v>
      </c>
      <c r="U13" s="335"/>
      <c r="V13" s="82">
        <v>1</v>
      </c>
      <c r="W13" s="80">
        <f>IF(P13=0,"-",V13/P13)</f>
        <v>0.33333333333333</v>
      </c>
      <c r="X13" s="334">
        <v>5000</v>
      </c>
      <c r="Y13" s="335">
        <f>IFERROR(X13/P13,"-")</f>
        <v>1666.6666666667</v>
      </c>
      <c r="Z13" s="335">
        <f>IFERROR(X13/V13,"-")</f>
        <v>5000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2</v>
      </c>
      <c r="BX13" s="125">
        <f>IF(P13=0,"",IF(BW13=0,"",(BW13/P13)))</f>
        <v>0.66666666666667</v>
      </c>
      <c r="BY13" s="126">
        <v>1</v>
      </c>
      <c r="BZ13" s="127">
        <f>IFERROR(BY13/BW13,"-")</f>
        <v>0.5</v>
      </c>
      <c r="CA13" s="128">
        <v>5000</v>
      </c>
      <c r="CB13" s="129">
        <f>IFERROR(CA13/BW13,"-")</f>
        <v>2500</v>
      </c>
      <c r="CC13" s="130">
        <v>1</v>
      </c>
      <c r="CD13" s="130"/>
      <c r="CE13" s="130"/>
      <c r="CF13" s="131">
        <v>1</v>
      </c>
      <c r="CG13" s="132">
        <f>IF(P13=0,"",IF(CF13=0,"",(CF13/P13)))</f>
        <v>0.33333333333333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5000</v>
      </c>
      <c r="CQ13" s="139">
        <v>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1.2666666666667</v>
      </c>
      <c r="B14" s="346" t="s">
        <v>82</v>
      </c>
      <c r="C14" s="346"/>
      <c r="D14" s="346" t="s">
        <v>83</v>
      </c>
      <c r="E14" s="346" t="s">
        <v>84</v>
      </c>
      <c r="F14" s="346" t="s">
        <v>64</v>
      </c>
      <c r="G14" s="88" t="s">
        <v>85</v>
      </c>
      <c r="H14" s="88" t="s">
        <v>86</v>
      </c>
      <c r="I14" s="88" t="s">
        <v>87</v>
      </c>
      <c r="J14" s="329">
        <v>660000</v>
      </c>
      <c r="K14" s="79">
        <v>32</v>
      </c>
      <c r="L14" s="79">
        <v>0</v>
      </c>
      <c r="M14" s="79">
        <v>120</v>
      </c>
      <c r="N14" s="89">
        <v>15</v>
      </c>
      <c r="O14" s="90">
        <v>0</v>
      </c>
      <c r="P14" s="91">
        <f>N14+O14</f>
        <v>15</v>
      </c>
      <c r="Q14" s="80">
        <f>IFERROR(P14/M14,"-")</f>
        <v>0.125</v>
      </c>
      <c r="R14" s="79">
        <v>0</v>
      </c>
      <c r="S14" s="79">
        <v>10</v>
      </c>
      <c r="T14" s="80">
        <f>IFERROR(R14/(P14),"-")</f>
        <v>0</v>
      </c>
      <c r="U14" s="335">
        <f>IFERROR(J14/SUM(N14:O19),"-")</f>
        <v>20000</v>
      </c>
      <c r="V14" s="82">
        <v>3</v>
      </c>
      <c r="W14" s="80">
        <f>IF(P14=0,"-",V14/P14)</f>
        <v>0.2</v>
      </c>
      <c r="X14" s="334">
        <v>32000</v>
      </c>
      <c r="Y14" s="335">
        <f>IFERROR(X14/P14,"-")</f>
        <v>2133.3333333333</v>
      </c>
      <c r="Z14" s="335">
        <f>IFERROR(X14/V14,"-")</f>
        <v>10666.666666667</v>
      </c>
      <c r="AA14" s="329">
        <f>SUM(X14:X19)-SUM(J14:J19)</f>
        <v>176000</v>
      </c>
      <c r="AB14" s="83">
        <f>SUM(X14:X19)/SUM(J14:J19)</f>
        <v>1.2666666666667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0.066666666666667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4</v>
      </c>
      <c r="BF14" s="111">
        <f>IF(P14=0,"",IF(BE14=0,"",(BE14/P14)))</f>
        <v>0.26666666666667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0.13333333333333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7</v>
      </c>
      <c r="BX14" s="125">
        <f>IF(P14=0,"",IF(BW14=0,"",(BW14/P14)))</f>
        <v>0.46666666666667</v>
      </c>
      <c r="BY14" s="126">
        <v>2</v>
      </c>
      <c r="BZ14" s="127">
        <f>IFERROR(BY14/BW14,"-")</f>
        <v>0.28571428571429</v>
      </c>
      <c r="CA14" s="128">
        <v>16000</v>
      </c>
      <c r="CB14" s="129">
        <f>IFERROR(CA14/BW14,"-")</f>
        <v>2285.7142857143</v>
      </c>
      <c r="CC14" s="130">
        <v>1</v>
      </c>
      <c r="CD14" s="130"/>
      <c r="CE14" s="130">
        <v>1</v>
      </c>
      <c r="CF14" s="131">
        <v>1</v>
      </c>
      <c r="CG14" s="132">
        <f>IF(P14=0,"",IF(CF14=0,"",(CF14/P14)))</f>
        <v>0.066666666666667</v>
      </c>
      <c r="CH14" s="133">
        <v>1</v>
      </c>
      <c r="CI14" s="134">
        <f>IFERROR(CH14/CF14,"-")</f>
        <v>1</v>
      </c>
      <c r="CJ14" s="135">
        <v>16000</v>
      </c>
      <c r="CK14" s="136">
        <f>IFERROR(CJ14/CF14,"-")</f>
        <v>16000</v>
      </c>
      <c r="CL14" s="137"/>
      <c r="CM14" s="137"/>
      <c r="CN14" s="137">
        <v>1</v>
      </c>
      <c r="CO14" s="138">
        <v>3</v>
      </c>
      <c r="CP14" s="139">
        <v>32000</v>
      </c>
      <c r="CQ14" s="139">
        <v>16000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88</v>
      </c>
      <c r="C15" s="346"/>
      <c r="D15" s="346" t="s">
        <v>83</v>
      </c>
      <c r="E15" s="346" t="s">
        <v>84</v>
      </c>
      <c r="F15" s="346" t="s">
        <v>69</v>
      </c>
      <c r="G15" s="88"/>
      <c r="H15" s="88"/>
      <c r="I15" s="88"/>
      <c r="J15" s="329"/>
      <c r="K15" s="79">
        <v>63</v>
      </c>
      <c r="L15" s="79">
        <v>35</v>
      </c>
      <c r="M15" s="79">
        <v>30</v>
      </c>
      <c r="N15" s="89">
        <v>9</v>
      </c>
      <c r="O15" s="90">
        <v>0</v>
      </c>
      <c r="P15" s="91">
        <f>N15+O15</f>
        <v>9</v>
      </c>
      <c r="Q15" s="80">
        <f>IFERROR(P15/M15,"-")</f>
        <v>0.3</v>
      </c>
      <c r="R15" s="79">
        <v>3</v>
      </c>
      <c r="S15" s="79">
        <v>2</v>
      </c>
      <c r="T15" s="80">
        <f>IFERROR(R15/(P15),"-")</f>
        <v>0.33333333333333</v>
      </c>
      <c r="U15" s="335"/>
      <c r="V15" s="82">
        <v>2</v>
      </c>
      <c r="W15" s="80">
        <f>IF(P15=0,"-",V15/P15)</f>
        <v>0.22222222222222</v>
      </c>
      <c r="X15" s="334">
        <v>53000</v>
      </c>
      <c r="Y15" s="335">
        <f>IFERROR(X15/P15,"-")</f>
        <v>5888.8888888889</v>
      </c>
      <c r="Z15" s="335">
        <f>IFERROR(X15/V15,"-")</f>
        <v>26500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0.11111111111111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0.22222222222222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0.33333333333333</v>
      </c>
      <c r="BP15" s="119">
        <v>2</v>
      </c>
      <c r="BQ15" s="120">
        <f>IFERROR(BP15/BN15,"-")</f>
        <v>0.66666666666667</v>
      </c>
      <c r="BR15" s="121">
        <v>53000</v>
      </c>
      <c r="BS15" s="122">
        <f>IFERROR(BR15/BN15,"-")</f>
        <v>17666.666666667</v>
      </c>
      <c r="BT15" s="123"/>
      <c r="BU15" s="123"/>
      <c r="BV15" s="123">
        <v>2</v>
      </c>
      <c r="BW15" s="124">
        <v>3</v>
      </c>
      <c r="BX15" s="125">
        <f>IF(P15=0,"",IF(BW15=0,"",(BW15/P15)))</f>
        <v>0.33333333333333</v>
      </c>
      <c r="BY15" s="126">
        <v>1</v>
      </c>
      <c r="BZ15" s="127">
        <f>IFERROR(BY15/BW15,"-")</f>
        <v>0.33333333333333</v>
      </c>
      <c r="CA15" s="128">
        <v>30000</v>
      </c>
      <c r="CB15" s="129">
        <f>IFERROR(CA15/BW15,"-")</f>
        <v>10000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53000</v>
      </c>
      <c r="CQ15" s="139">
        <v>30000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89</v>
      </c>
      <c r="C16" s="346"/>
      <c r="D16" s="346" t="s">
        <v>90</v>
      </c>
      <c r="E16" s="346" t="s">
        <v>91</v>
      </c>
      <c r="F16" s="346" t="s">
        <v>64</v>
      </c>
      <c r="G16" s="88" t="s">
        <v>85</v>
      </c>
      <c r="H16" s="88" t="s">
        <v>92</v>
      </c>
      <c r="I16" s="88"/>
      <c r="J16" s="329"/>
      <c r="K16" s="79">
        <v>1</v>
      </c>
      <c r="L16" s="79">
        <v>0</v>
      </c>
      <c r="M16" s="79">
        <v>14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5"/>
      <c r="V16" s="82">
        <v>0</v>
      </c>
      <c r="W16" s="80" t="str">
        <f>IF(P16=0,"-",V16/P16)</f>
        <v>-</v>
      </c>
      <c r="X16" s="334">
        <v>0</v>
      </c>
      <c r="Y16" s="335" t="str">
        <f>IFERROR(X16/P16,"-")</f>
        <v>-</v>
      </c>
      <c r="Z16" s="335" t="str">
        <f>IFERROR(X16/V16,"-")</f>
        <v>-</v>
      </c>
      <c r="AA16" s="329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93</v>
      </c>
      <c r="C17" s="346"/>
      <c r="D17" s="346" t="s">
        <v>90</v>
      </c>
      <c r="E17" s="346" t="s">
        <v>91</v>
      </c>
      <c r="F17" s="346" t="s">
        <v>69</v>
      </c>
      <c r="G17" s="88"/>
      <c r="H17" s="88"/>
      <c r="I17" s="88"/>
      <c r="J17" s="329"/>
      <c r="K17" s="79">
        <v>15</v>
      </c>
      <c r="L17" s="79">
        <v>11</v>
      </c>
      <c r="M17" s="79">
        <v>5</v>
      </c>
      <c r="N17" s="89">
        <v>2</v>
      </c>
      <c r="O17" s="90">
        <v>0</v>
      </c>
      <c r="P17" s="91">
        <f>N17+O17</f>
        <v>2</v>
      </c>
      <c r="Q17" s="80">
        <f>IFERROR(P17/M17,"-")</f>
        <v>0.4</v>
      </c>
      <c r="R17" s="79">
        <v>1</v>
      </c>
      <c r="S17" s="79">
        <v>0</v>
      </c>
      <c r="T17" s="80">
        <f>IFERROR(R17/(P17),"-")</f>
        <v>0.5</v>
      </c>
      <c r="U17" s="335"/>
      <c r="V17" s="82">
        <v>1</v>
      </c>
      <c r="W17" s="80">
        <f>IF(P17=0,"-",V17/P17)</f>
        <v>0.5</v>
      </c>
      <c r="X17" s="334">
        <v>689000</v>
      </c>
      <c r="Y17" s="335">
        <f>IFERROR(X17/P17,"-")</f>
        <v>344500</v>
      </c>
      <c r="Z17" s="335">
        <f>IFERROR(X17/V17,"-")</f>
        <v>689000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>
        <v>1</v>
      </c>
      <c r="CG17" s="132">
        <f>IF(P17=0,"",IF(CF17=0,"",(CF17/P17)))</f>
        <v>0.5</v>
      </c>
      <c r="CH17" s="133">
        <v>1</v>
      </c>
      <c r="CI17" s="134">
        <f>IFERROR(CH17/CF17,"-")</f>
        <v>1</v>
      </c>
      <c r="CJ17" s="135">
        <v>689000</v>
      </c>
      <c r="CK17" s="136">
        <f>IFERROR(CJ17/CF17,"-")</f>
        <v>689000</v>
      </c>
      <c r="CL17" s="137"/>
      <c r="CM17" s="137"/>
      <c r="CN17" s="137">
        <v>1</v>
      </c>
      <c r="CO17" s="138">
        <v>1</v>
      </c>
      <c r="CP17" s="139">
        <v>689000</v>
      </c>
      <c r="CQ17" s="139">
        <v>689000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346" t="s">
        <v>94</v>
      </c>
      <c r="C18" s="346"/>
      <c r="D18" s="346" t="s">
        <v>95</v>
      </c>
      <c r="E18" s="346" t="s">
        <v>96</v>
      </c>
      <c r="F18" s="346" t="s">
        <v>64</v>
      </c>
      <c r="G18" s="88" t="s">
        <v>85</v>
      </c>
      <c r="H18" s="88" t="s">
        <v>97</v>
      </c>
      <c r="I18" s="88"/>
      <c r="J18" s="329"/>
      <c r="K18" s="79">
        <v>11</v>
      </c>
      <c r="L18" s="79">
        <v>0</v>
      </c>
      <c r="M18" s="79">
        <v>28</v>
      </c>
      <c r="N18" s="89">
        <v>5</v>
      </c>
      <c r="O18" s="90">
        <v>0</v>
      </c>
      <c r="P18" s="91">
        <f>N18+O18</f>
        <v>5</v>
      </c>
      <c r="Q18" s="80">
        <f>IFERROR(P18/M18,"-")</f>
        <v>0.17857142857143</v>
      </c>
      <c r="R18" s="79">
        <v>0</v>
      </c>
      <c r="S18" s="79">
        <v>2</v>
      </c>
      <c r="T18" s="80">
        <f>IFERROR(R18/(P18),"-")</f>
        <v>0</v>
      </c>
      <c r="U18" s="335"/>
      <c r="V18" s="82">
        <v>0</v>
      </c>
      <c r="W18" s="80">
        <f>IF(P18=0,"-",V18/P18)</f>
        <v>0</v>
      </c>
      <c r="X18" s="334">
        <v>0</v>
      </c>
      <c r="Y18" s="335">
        <f>IFERROR(X18/P18,"-")</f>
        <v>0</v>
      </c>
      <c r="Z18" s="335" t="str">
        <f>IFERROR(X18/V18,"-")</f>
        <v>-</v>
      </c>
      <c r="AA18" s="329"/>
      <c r="AB18" s="83"/>
      <c r="AC18" s="77"/>
      <c r="AD18" s="92">
        <v>1</v>
      </c>
      <c r="AE18" s="93">
        <f>IF(P18=0,"",IF(AD18=0,"",(AD18/P18)))</f>
        <v>0.2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1</v>
      </c>
      <c r="AN18" s="99">
        <f>IF(P18=0,"",IF(AM18=0,"",(AM18/P18)))</f>
        <v>0.2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0.2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2</v>
      </c>
      <c r="BX18" s="125">
        <f>IF(P18=0,"",IF(BW18=0,"",(BW18/P18)))</f>
        <v>0.4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98</v>
      </c>
      <c r="C19" s="346"/>
      <c r="D19" s="346" t="s">
        <v>95</v>
      </c>
      <c r="E19" s="346" t="s">
        <v>96</v>
      </c>
      <c r="F19" s="346" t="s">
        <v>69</v>
      </c>
      <c r="G19" s="88"/>
      <c r="H19" s="88"/>
      <c r="I19" s="88"/>
      <c r="J19" s="329"/>
      <c r="K19" s="79">
        <v>24</v>
      </c>
      <c r="L19" s="79">
        <v>12</v>
      </c>
      <c r="M19" s="79">
        <v>45</v>
      </c>
      <c r="N19" s="89">
        <v>2</v>
      </c>
      <c r="O19" s="90">
        <v>0</v>
      </c>
      <c r="P19" s="91">
        <f>N19+O19</f>
        <v>2</v>
      </c>
      <c r="Q19" s="80">
        <f>IFERROR(P19/M19,"-")</f>
        <v>0.044444444444444</v>
      </c>
      <c r="R19" s="79">
        <v>1</v>
      </c>
      <c r="S19" s="79">
        <v>1</v>
      </c>
      <c r="T19" s="80">
        <f>IFERROR(R19/(P19),"-")</f>
        <v>0.5</v>
      </c>
      <c r="U19" s="335"/>
      <c r="V19" s="82">
        <v>1</v>
      </c>
      <c r="W19" s="80">
        <f>IF(P19=0,"-",V19/P19)</f>
        <v>0.5</v>
      </c>
      <c r="X19" s="334">
        <v>62000</v>
      </c>
      <c r="Y19" s="335">
        <f>IFERROR(X19/P19,"-")</f>
        <v>31000</v>
      </c>
      <c r="Z19" s="335">
        <f>IFERROR(X19/V19,"-")</f>
        <v>62000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0.5</v>
      </c>
      <c r="BP19" s="119">
        <v>1</v>
      </c>
      <c r="BQ19" s="120">
        <f>IFERROR(BP19/BN19,"-")</f>
        <v>1</v>
      </c>
      <c r="BR19" s="121">
        <v>62000</v>
      </c>
      <c r="BS19" s="122">
        <f>IFERROR(BR19/BN19,"-")</f>
        <v>62000</v>
      </c>
      <c r="BT19" s="123"/>
      <c r="BU19" s="123"/>
      <c r="BV19" s="123">
        <v>1</v>
      </c>
      <c r="BW19" s="124">
        <v>1</v>
      </c>
      <c r="BX19" s="125">
        <f>IF(P19=0,"",IF(BW19=0,"",(BW19/P19)))</f>
        <v>0.5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62000</v>
      </c>
      <c r="CQ19" s="139">
        <v>62000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 t="str">
        <f>AB20</f>
        <v>0</v>
      </c>
      <c r="B20" s="346" t="s">
        <v>99</v>
      </c>
      <c r="C20" s="346"/>
      <c r="D20" s="346"/>
      <c r="E20" s="346"/>
      <c r="F20" s="346" t="s">
        <v>64</v>
      </c>
      <c r="G20" s="88" t="s">
        <v>100</v>
      </c>
      <c r="H20" s="88" t="s">
        <v>101</v>
      </c>
      <c r="I20" s="347" t="s">
        <v>102</v>
      </c>
      <c r="J20" s="329">
        <v>0</v>
      </c>
      <c r="K20" s="79">
        <v>13</v>
      </c>
      <c r="L20" s="79">
        <v>0</v>
      </c>
      <c r="M20" s="79">
        <v>57</v>
      </c>
      <c r="N20" s="89">
        <v>4</v>
      </c>
      <c r="O20" s="90">
        <v>0</v>
      </c>
      <c r="P20" s="91">
        <f>N20+O20</f>
        <v>4</v>
      </c>
      <c r="Q20" s="80">
        <f>IFERROR(P20/M20,"-")</f>
        <v>0.070175438596491</v>
      </c>
      <c r="R20" s="79">
        <v>1</v>
      </c>
      <c r="S20" s="79">
        <v>2</v>
      </c>
      <c r="T20" s="80">
        <f>IFERROR(R20/(P20),"-")</f>
        <v>0.25</v>
      </c>
      <c r="U20" s="335">
        <f>IFERROR(J20/SUM(N20:O21),"-")</f>
        <v>0</v>
      </c>
      <c r="V20" s="82">
        <v>1</v>
      </c>
      <c r="W20" s="80">
        <f>IF(P20=0,"-",V20/P20)</f>
        <v>0.25</v>
      </c>
      <c r="X20" s="334">
        <v>460000</v>
      </c>
      <c r="Y20" s="335">
        <f>IFERROR(X20/P20,"-")</f>
        <v>115000</v>
      </c>
      <c r="Z20" s="335">
        <f>IFERROR(X20/V20,"-")</f>
        <v>460000</v>
      </c>
      <c r="AA20" s="329">
        <f>SUM(X20:X21)-SUM(J20:J21)</f>
        <v>460000</v>
      </c>
      <c r="AB20" s="83" t="str">
        <f>SUM(X20:X21)/SUM(J20:J21)</f>
        <v>0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0.25</v>
      </c>
      <c r="BY20" s="126">
        <v>1</v>
      </c>
      <c r="BZ20" s="127">
        <f>IFERROR(BY20/BW20,"-")</f>
        <v>1</v>
      </c>
      <c r="CA20" s="128">
        <v>460000</v>
      </c>
      <c r="CB20" s="129">
        <f>IFERROR(CA20/BW20,"-")</f>
        <v>460000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460000</v>
      </c>
      <c r="CQ20" s="139">
        <v>460000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6" t="s">
        <v>103</v>
      </c>
      <c r="C21" s="346"/>
      <c r="D21" s="346"/>
      <c r="E21" s="346"/>
      <c r="F21" s="346" t="s">
        <v>69</v>
      </c>
      <c r="G21" s="88"/>
      <c r="H21" s="88"/>
      <c r="I21" s="88"/>
      <c r="J21" s="329"/>
      <c r="K21" s="79">
        <v>129</v>
      </c>
      <c r="L21" s="79">
        <v>8</v>
      </c>
      <c r="M21" s="79">
        <v>6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5"/>
      <c r="V21" s="82">
        <v>0</v>
      </c>
      <c r="W21" s="80" t="str">
        <f>IF(P21=0,"-",V21/P21)</f>
        <v>-</v>
      </c>
      <c r="X21" s="334">
        <v>0</v>
      </c>
      <c r="Y21" s="335" t="str">
        <f>IFERROR(X21/P21,"-")</f>
        <v>-</v>
      </c>
      <c r="Z21" s="335" t="str">
        <f>IFERROR(X21/V21,"-")</f>
        <v>-</v>
      </c>
      <c r="AA21" s="329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30"/>
      <c r="B22" s="85"/>
      <c r="C22" s="86"/>
      <c r="D22" s="86"/>
      <c r="E22" s="86"/>
      <c r="F22" s="87"/>
      <c r="G22" s="88"/>
      <c r="H22" s="88"/>
      <c r="I22" s="88"/>
      <c r="J22" s="330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6"/>
      <c r="V22" s="25"/>
      <c r="W22" s="25"/>
      <c r="X22" s="336"/>
      <c r="Y22" s="336"/>
      <c r="Z22" s="336"/>
      <c r="AA22" s="336"/>
      <c r="AB22" s="33"/>
      <c r="AC22" s="57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30"/>
      <c r="B23" s="37"/>
      <c r="C23" s="21"/>
      <c r="D23" s="21"/>
      <c r="E23" s="21"/>
      <c r="F23" s="22"/>
      <c r="G23" s="36"/>
      <c r="H23" s="36"/>
      <c r="I23" s="73"/>
      <c r="J23" s="331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336"/>
      <c r="V23" s="25"/>
      <c r="W23" s="25"/>
      <c r="X23" s="336"/>
      <c r="Y23" s="336"/>
      <c r="Z23" s="336"/>
      <c r="AA23" s="336"/>
      <c r="AB23" s="33"/>
      <c r="AC23" s="59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19">
        <f>AB24</f>
        <v>1.169298245614</v>
      </c>
      <c r="B24" s="39"/>
      <c r="C24" s="39"/>
      <c r="D24" s="39"/>
      <c r="E24" s="39"/>
      <c r="F24" s="39"/>
      <c r="G24" s="40" t="s">
        <v>104</v>
      </c>
      <c r="H24" s="40"/>
      <c r="I24" s="40"/>
      <c r="J24" s="332">
        <f>SUM(J6:J23)</f>
        <v>1140000</v>
      </c>
      <c r="K24" s="41">
        <f>SUM(K6:K23)</f>
        <v>495</v>
      </c>
      <c r="L24" s="41">
        <f>SUM(L6:L23)</f>
        <v>155</v>
      </c>
      <c r="M24" s="41">
        <f>SUM(M6:M23)</f>
        <v>662</v>
      </c>
      <c r="N24" s="41">
        <f>SUM(N6:N23)</f>
        <v>72</v>
      </c>
      <c r="O24" s="41">
        <f>SUM(O6:O23)</f>
        <v>0</v>
      </c>
      <c r="P24" s="41">
        <f>SUM(P6:P23)</f>
        <v>72</v>
      </c>
      <c r="Q24" s="42">
        <f>IFERROR(P24/M24,"-")</f>
        <v>0.10876132930514</v>
      </c>
      <c r="R24" s="76">
        <f>SUM(R6:R23)</f>
        <v>9</v>
      </c>
      <c r="S24" s="76">
        <f>SUM(S6:S23)</f>
        <v>30</v>
      </c>
      <c r="T24" s="42">
        <f>IFERROR(R24/P24,"-")</f>
        <v>0.125</v>
      </c>
      <c r="U24" s="337">
        <f>IFERROR(J24/P24,"-")</f>
        <v>15833.333333333</v>
      </c>
      <c r="V24" s="44">
        <f>SUM(V6:V23)</f>
        <v>14</v>
      </c>
      <c r="W24" s="42">
        <f>IFERROR(V24/P24,"-")</f>
        <v>0.19444444444444</v>
      </c>
      <c r="X24" s="332">
        <f>SUM(X6:X23)</f>
        <v>1333000</v>
      </c>
      <c r="Y24" s="332">
        <f>IFERROR(X24/P24,"-")</f>
        <v>18513.888888889</v>
      </c>
      <c r="Z24" s="332">
        <f>IFERROR(X24/V24,"-")</f>
        <v>95214.285714286</v>
      </c>
      <c r="AA24" s="332">
        <f>X24-J24</f>
        <v>193000</v>
      </c>
      <c r="AB24" s="45">
        <f>X24/J24</f>
        <v>1.169298245614</v>
      </c>
      <c r="AC24" s="58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9"/>
    <mergeCell ref="J14:J19"/>
    <mergeCell ref="U14:U19"/>
    <mergeCell ref="AA14:AA19"/>
    <mergeCell ref="AB14:AB19"/>
    <mergeCell ref="A20:A21"/>
    <mergeCell ref="J20:J21"/>
    <mergeCell ref="U20:U21"/>
    <mergeCell ref="AA20:AA21"/>
    <mergeCell ref="AB20:AB2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105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106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1.0506169173881</v>
      </c>
      <c r="B6" s="346" t="s">
        <v>107</v>
      </c>
      <c r="C6" s="346"/>
      <c r="D6" s="346"/>
      <c r="E6" s="175" t="s">
        <v>108</v>
      </c>
      <c r="F6" s="175" t="s">
        <v>109</v>
      </c>
      <c r="G6" s="339">
        <v>1529054</v>
      </c>
      <c r="H6" s="176">
        <v>1228</v>
      </c>
      <c r="I6" s="176">
        <v>0</v>
      </c>
      <c r="J6" s="176">
        <v>58759</v>
      </c>
      <c r="K6" s="177">
        <v>366</v>
      </c>
      <c r="L6" s="178">
        <f>IFERROR(K6/J6,"-")</f>
        <v>0.0062288330298337</v>
      </c>
      <c r="M6" s="176">
        <v>16</v>
      </c>
      <c r="N6" s="176">
        <v>160</v>
      </c>
      <c r="O6" s="178">
        <f>IFERROR(M6/(K6),"-")</f>
        <v>0.043715846994536</v>
      </c>
      <c r="P6" s="179">
        <f>IFERROR(G6/SUM(K6:K6),"-")</f>
        <v>4177.7431693989</v>
      </c>
      <c r="Q6" s="180">
        <v>59</v>
      </c>
      <c r="R6" s="178">
        <f>IF(K6=0,"-",Q6/K6)</f>
        <v>0.16120218579235</v>
      </c>
      <c r="S6" s="344">
        <v>1606450</v>
      </c>
      <c r="T6" s="345">
        <f>IFERROR(S6/K6,"-")</f>
        <v>4389.2076502732</v>
      </c>
      <c r="U6" s="345">
        <f>IFERROR(S6/Q6,"-")</f>
        <v>27227.966101695</v>
      </c>
      <c r="V6" s="339">
        <f>SUM(S6:S6)-SUM(G6:G6)</f>
        <v>77396</v>
      </c>
      <c r="W6" s="182">
        <f>SUM(S6:S6)/SUM(G6:G6)</f>
        <v>1.0506169173881</v>
      </c>
      <c r="Y6" s="183">
        <v>1</v>
      </c>
      <c r="Z6" s="184">
        <f>IF(K6=0,"",IF(Y6=0,"",(Y6/K6)))</f>
        <v>0.0027322404371585</v>
      </c>
      <c r="AA6" s="183"/>
      <c r="AB6" s="185">
        <f>IFERROR(AA6/Y6,"-")</f>
        <v>0</v>
      </c>
      <c r="AC6" s="186"/>
      <c r="AD6" s="187">
        <f>IFERROR(AC6/Y6,"-")</f>
        <v>0</v>
      </c>
      <c r="AE6" s="188"/>
      <c r="AF6" s="188"/>
      <c r="AG6" s="188"/>
      <c r="AH6" s="189"/>
      <c r="AI6" s="190">
        <f>IF(K6=0,"",IF(AH6=0,"",(AH6/K6)))</f>
        <v>0</v>
      </c>
      <c r="AJ6" s="189"/>
      <c r="AK6" s="191" t="str">
        <f>IFERROR(AJ6/AH6,"-")</f>
        <v>-</v>
      </c>
      <c r="AL6" s="192"/>
      <c r="AM6" s="193" t="str">
        <f>IFERROR(AL6/AH6,"-")</f>
        <v>-</v>
      </c>
      <c r="AN6" s="194"/>
      <c r="AO6" s="194"/>
      <c r="AP6" s="194"/>
      <c r="AQ6" s="195">
        <v>1</v>
      </c>
      <c r="AR6" s="196">
        <f>IF(K6=0,"",IF(AQ6=0,"",(AQ6/K6)))</f>
        <v>0.0027322404371585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11</v>
      </c>
      <c r="BA6" s="202">
        <f>IF(K6=0,"",IF(AZ6=0,"",(AZ6/K6)))</f>
        <v>0.030054644808743</v>
      </c>
      <c r="BB6" s="201"/>
      <c r="BC6" s="203">
        <f>IFERROR(BB6/AZ6,"-")</f>
        <v>0</v>
      </c>
      <c r="BD6" s="204"/>
      <c r="BE6" s="205">
        <f>IFERROR(BD6/AZ6,"-")</f>
        <v>0</v>
      </c>
      <c r="BF6" s="206"/>
      <c r="BG6" s="206"/>
      <c r="BH6" s="206"/>
      <c r="BI6" s="207">
        <v>231</v>
      </c>
      <c r="BJ6" s="208">
        <f>IF(K6=0,"",IF(BI6=0,"",(BI6/K6)))</f>
        <v>0.63114754098361</v>
      </c>
      <c r="BK6" s="209">
        <v>30</v>
      </c>
      <c r="BL6" s="210">
        <f>IFERROR(BK6/BI6,"-")</f>
        <v>0.12987012987013</v>
      </c>
      <c r="BM6" s="211">
        <v>545000</v>
      </c>
      <c r="BN6" s="212">
        <f>IFERROR(BM6/BI6,"-")</f>
        <v>2359.3073593074</v>
      </c>
      <c r="BO6" s="213">
        <v>13</v>
      </c>
      <c r="BP6" s="213">
        <v>5</v>
      </c>
      <c r="BQ6" s="213">
        <v>12</v>
      </c>
      <c r="BR6" s="214">
        <v>99</v>
      </c>
      <c r="BS6" s="215">
        <f>IF(K6=0,"",IF(BR6=0,"",(BR6/K6)))</f>
        <v>0.27049180327869</v>
      </c>
      <c r="BT6" s="216">
        <v>21</v>
      </c>
      <c r="BU6" s="217">
        <f>IFERROR(BT6/BR6,"-")</f>
        <v>0.21212121212121</v>
      </c>
      <c r="BV6" s="218">
        <v>848450</v>
      </c>
      <c r="BW6" s="219">
        <f>IFERROR(BV6/BR6,"-")</f>
        <v>8570.202020202</v>
      </c>
      <c r="BX6" s="220">
        <v>9</v>
      </c>
      <c r="BY6" s="220">
        <v>1</v>
      </c>
      <c r="BZ6" s="220">
        <v>11</v>
      </c>
      <c r="CA6" s="221">
        <v>23</v>
      </c>
      <c r="CB6" s="222">
        <f>IF(K6=0,"",IF(CA6=0,"",(CA6/K6)))</f>
        <v>0.062841530054645</v>
      </c>
      <c r="CC6" s="223">
        <v>8</v>
      </c>
      <c r="CD6" s="224">
        <f>IFERROR(CC6/CA6,"-")</f>
        <v>0.34782608695652</v>
      </c>
      <c r="CE6" s="225">
        <v>213000</v>
      </c>
      <c r="CF6" s="226">
        <f>IFERROR(CE6/CA6,"-")</f>
        <v>9260.8695652174</v>
      </c>
      <c r="CG6" s="227">
        <v>4</v>
      </c>
      <c r="CH6" s="227">
        <v>1</v>
      </c>
      <c r="CI6" s="227">
        <v>3</v>
      </c>
      <c r="CJ6" s="228">
        <v>59</v>
      </c>
      <c r="CK6" s="229">
        <v>1606450</v>
      </c>
      <c r="CL6" s="229">
        <v>353450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231"/>
      <c r="B7" s="151"/>
      <c r="C7" s="232"/>
      <c r="D7" s="233"/>
      <c r="E7" s="175"/>
      <c r="F7" s="175"/>
      <c r="G7" s="340"/>
      <c r="H7" s="234"/>
      <c r="I7" s="234"/>
      <c r="J7" s="176"/>
      <c r="K7" s="176"/>
      <c r="L7" s="235"/>
      <c r="M7" s="235"/>
      <c r="N7" s="176"/>
      <c r="O7" s="235"/>
      <c r="P7" s="181"/>
      <c r="Q7" s="181"/>
      <c r="R7" s="181"/>
      <c r="S7" s="344"/>
      <c r="T7" s="344"/>
      <c r="U7" s="344"/>
      <c r="V7" s="344"/>
      <c r="W7" s="235"/>
      <c r="X7" s="172"/>
      <c r="Y7" s="236"/>
      <c r="Z7" s="237"/>
      <c r="AA7" s="236"/>
      <c r="AB7" s="238"/>
      <c r="AC7" s="239"/>
      <c r="AD7" s="240"/>
      <c r="AE7" s="241"/>
      <c r="AF7" s="241"/>
      <c r="AG7" s="241"/>
      <c r="AH7" s="236"/>
      <c r="AI7" s="237"/>
      <c r="AJ7" s="236"/>
      <c r="AK7" s="238"/>
      <c r="AL7" s="239"/>
      <c r="AM7" s="240"/>
      <c r="AN7" s="241"/>
      <c r="AO7" s="241"/>
      <c r="AP7" s="241"/>
      <c r="AQ7" s="236"/>
      <c r="AR7" s="237"/>
      <c r="AS7" s="236"/>
      <c r="AT7" s="238"/>
      <c r="AU7" s="239"/>
      <c r="AV7" s="240"/>
      <c r="AW7" s="241"/>
      <c r="AX7" s="241"/>
      <c r="AY7" s="241"/>
      <c r="AZ7" s="236"/>
      <c r="BA7" s="237"/>
      <c r="BB7" s="236"/>
      <c r="BC7" s="238"/>
      <c r="BD7" s="239"/>
      <c r="BE7" s="240"/>
      <c r="BF7" s="241"/>
      <c r="BG7" s="241"/>
      <c r="BH7" s="241"/>
      <c r="BI7" s="173"/>
      <c r="BJ7" s="242"/>
      <c r="BK7" s="236"/>
      <c r="BL7" s="238"/>
      <c r="BM7" s="239"/>
      <c r="BN7" s="240"/>
      <c r="BO7" s="241"/>
      <c r="BP7" s="241"/>
      <c r="BQ7" s="241"/>
      <c r="BR7" s="173"/>
      <c r="BS7" s="242"/>
      <c r="BT7" s="236"/>
      <c r="BU7" s="238"/>
      <c r="BV7" s="239"/>
      <c r="BW7" s="240"/>
      <c r="BX7" s="241"/>
      <c r="BY7" s="241"/>
      <c r="BZ7" s="241"/>
      <c r="CA7" s="173"/>
      <c r="CB7" s="242"/>
      <c r="CC7" s="236"/>
      <c r="CD7" s="238"/>
      <c r="CE7" s="239"/>
      <c r="CF7" s="240"/>
      <c r="CG7" s="241"/>
      <c r="CH7" s="241"/>
      <c r="CI7" s="241"/>
      <c r="CJ7" s="243"/>
      <c r="CK7" s="239"/>
      <c r="CL7" s="239"/>
      <c r="CM7" s="239"/>
      <c r="CN7" s="244"/>
    </row>
    <row r="8" spans="1:94">
      <c r="A8" s="231"/>
      <c r="B8" s="245"/>
      <c r="C8" s="176"/>
      <c r="D8" s="176"/>
      <c r="E8" s="246"/>
      <c r="F8" s="247"/>
      <c r="G8" s="341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248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166">
        <f>Z9</f>
        <v/>
      </c>
      <c r="B9" s="249"/>
      <c r="C9" s="249"/>
      <c r="D9" s="249"/>
      <c r="E9" s="250" t="s">
        <v>110</v>
      </c>
      <c r="F9" s="250"/>
      <c r="G9" s="342">
        <f>SUM(G6:G8)</f>
        <v>1529054</v>
      </c>
      <c r="H9" s="249">
        <f>SUM(H6:H8)</f>
        <v>1228</v>
      </c>
      <c r="I9" s="249">
        <f>SUM(I6:I8)</f>
        <v>0</v>
      </c>
      <c r="J9" s="249">
        <f>SUM(J6:J8)</f>
        <v>58759</v>
      </c>
      <c r="K9" s="249">
        <f>SUM(K6:K8)</f>
        <v>366</v>
      </c>
      <c r="L9" s="251">
        <f>IFERROR(K9/J9,"-")</f>
        <v>0.0062288330298337</v>
      </c>
      <c r="M9" s="252">
        <f>SUM(M6:M8)</f>
        <v>16</v>
      </c>
      <c r="N9" s="252">
        <f>SUM(N6:N8)</f>
        <v>160</v>
      </c>
      <c r="O9" s="251">
        <f>IFERROR(M9/K9,"-")</f>
        <v>0.043715846994536</v>
      </c>
      <c r="P9" s="253">
        <f>IFERROR(G9/K9,"-")</f>
        <v>4177.7431693989</v>
      </c>
      <c r="Q9" s="254">
        <f>SUM(Q6:Q8)</f>
        <v>59</v>
      </c>
      <c r="R9" s="251">
        <f>IFERROR(Q9/K9,"-")</f>
        <v>0.16120218579235</v>
      </c>
      <c r="S9" s="342">
        <f>SUM(S6:S8)</f>
        <v>1606450</v>
      </c>
      <c r="T9" s="342">
        <f>IFERROR(S9/K9,"-")</f>
        <v>4389.2076502732</v>
      </c>
      <c r="U9" s="342">
        <f>IFERROR(S9/Q9,"-")</f>
        <v>27227.966101695</v>
      </c>
      <c r="V9" s="342">
        <f>S9-G9</f>
        <v>77396</v>
      </c>
      <c r="W9" s="255">
        <f>S9/G9</f>
        <v>1.0506169173881</v>
      </c>
      <c r="X9" s="256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