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<sst xmlns="http://schemas.openxmlformats.org/spreadsheetml/2006/main" uniqueCount="105">
  <si>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</si>
  <si>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</si>
  <si>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</si>
  <si>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</si>
  <si>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</si>
  <si>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</si>
  <si>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</si>
  <si>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</si>
  <si>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</si>
  <si>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</si>
  <si>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</si>
  <si>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</si>
  <si>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</si>
  <si>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</si>
  <si>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</si>
  <si>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</si>
  <si>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</si>
  <si>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</si>
  <si>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</si>
  <si>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</si>
  <si>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</si>
  <si>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</si>
  <si>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</si>
  <si>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</si>
  <si>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リスティング</t>
  </si>
  <si>
    <t>09月</t>
  </si>
  <si>
    <t>わくドキ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</si>
  <si>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</si>
  <si>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</si>
  <si>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</si>
  <si>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</si>
  <si>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</si>
  <si>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</si>
  <si>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</si>
  <si>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</si>
  <si>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</si>
  <si>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</si>
  <si>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</si>
  <si>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</si>
  <si>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</si>
  <si>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</si>
  <si>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</si>
  <si>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</si>
  <si>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</si>
  <si>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</si>
  <si>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</si>
  <si>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</si>
  <si>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</si>
  <si>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</si>
  <si>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</si>
  <si>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</si>
  <si>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</si>
  <si>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</si>
  <si>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</si>
  <si>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</si>
  <si>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</si>
  <si>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</si>
  <si>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</si>
  <si>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</si>
  <si>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</si>
  <si>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</si>
  <si>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np3185</t>
  </si>
  <si>
    <t>デリヘル版3（緒方泰子）</t>
  </si>
  <si>
    <t>中年の男女が出会える昭和世代専門の出会い場</t>
  </si>
  <si>
    <t>lp03_a</t>
  </si>
  <si>
    <t>デイリースポーツ関西</t>
  </si>
  <si>
    <t>全5段・半5段つかみ10段保証</t>
  </si>
  <si>
    <t>10段保証</t>
  </si>
  <si>
    <t>np3186</t>
  </si>
  <si>
    <t>空電</t>
  </si>
  <si>
    <t>np3187</t>
  </si>
  <si>
    <t>雑誌版 SPA（赤い服女性）</t>
  </si>
  <si>
    <t>70歳までの出会いリクルート</t>
  </si>
  <si>
    <t>np3188</t>
  </si>
  <si>
    <t>np3189</t>
  </si>
  <si>
    <t>右女3（緒方泰子）</t>
  </si>
  <si>
    <t>中年の楽園好みの熟女と出会い放題</t>
  </si>
  <si>
    <t>np3190</t>
  </si>
  <si>
    <t>np3191</t>
  </si>
  <si>
    <t>宗教版（赤い服女性）</t>
  </si>
  <si>
    <t>出会いの女神地上降臨</t>
  </si>
  <si>
    <t>np3192</t>
  </si>
  <si>
    <t>np3193</t>
  </si>
  <si>
    <t>デリヘル版2（緒方泰子）</t>
  </si>
  <si>
    <t>学生いませんギャルもいません熟女熟女熟女熟女</t>
  </si>
  <si>
    <t>np3194</t>
  </si>
  <si>
    <t>np3195</t>
  </si>
  <si>
    <t>スポニチ関東</t>
  </si>
  <si>
    <t>全5段</t>
  </si>
  <si>
    <t>9月25日(日)</t>
  </si>
  <si>
    <t>np3196</t>
  </si>
  <si>
    <t>np3197</t>
  </si>
  <si>
    <t>旧デイリー風（緒方泰子）</t>
  </si>
  <si>
    <t>lp03_g</t>
  </si>
  <si>
    <t>スポーツ報知関東</t>
  </si>
  <si>
    <t>4C終面雑報</t>
  </si>
  <si>
    <t>9月07日(水)</t>
  </si>
  <si>
    <t>np3198</t>
  </si>
  <si>
    <t>新聞 TOTAL</t>
  </si>
  <si>
    <t>●リスティング 広告</t>
  </si>
  <si>
    <t>UA</t>
  </si>
  <si>
    <t>a_ydn</t>
  </si>
  <si>
    <t>YDN（ディスプレイ広告）</t>
  </si>
  <si>
    <t>9/1～9/30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</si>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</sst>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14</v>
      </c>
      <c r="D6" s="329">
        <v>444000</v>
      </c>
      <c r="E6" s="79">
        <v>495</v>
      </c>
      <c r="F6" s="79">
        <v>131</v>
      </c>
      <c r="G6" s="79">
        <v>573</v>
      </c>
      <c r="H6" s="89">
        <v>47</v>
      </c>
      <c r="I6" s="90">
        <v>0</v>
      </c>
      <c r="J6" s="143">
        <f>H6+I6</f>
        <v>47</v>
      </c>
      <c r="K6" s="80">
        <f>IFERROR(J6/G6,"-")</f>
        <v>0.082024432809773</v>
      </c>
      <c r="L6" s="79">
        <v>6</v>
      </c>
      <c r="M6" s="79">
        <v>15</v>
      </c>
      <c r="N6" s="80">
        <f>IFERROR(L6/J6,"-")</f>
        <v>0.12765957446809</v>
      </c>
      <c r="O6" s="81">
        <f>IFERROR(D6/J6,"-")</f>
        <v>9446.8085106383</v>
      </c>
      <c r="P6" s="82">
        <v>9</v>
      </c>
      <c r="Q6" s="80">
        <f>IFERROR(P6/J6,"-")</f>
        <v>0.19148936170213</v>
      </c>
      <c r="R6" s="334">
        <v>1137500</v>
      </c>
      <c r="S6" s="335">
        <f>IFERROR(R6/J6,"-")</f>
        <v>24202.127659574</v>
      </c>
      <c r="T6" s="335">
        <f>IFERROR(R6/P6,"-")</f>
        <v>126388.88888889</v>
      </c>
      <c r="U6" s="329">
        <f>IFERROR(R6-D6,"-")</f>
        <v>693500</v>
      </c>
      <c r="V6" s="83">
        <f>R6/D6</f>
        <v>2.5619369369369</v>
      </c>
      <c r="W6" s="77"/>
      <c r="X6" s="142"/>
    </row>
    <row r="7" spans="1:24">
      <c r="A7" s="78"/>
      <c r="B7" s="84" t="s">
        <v>24</v>
      </c>
      <c r="C7" s="84">
        <v>1</v>
      </c>
      <c r="D7" s="329">
        <v>9584956</v>
      </c>
      <c r="E7" s="79">
        <v>6185</v>
      </c>
      <c r="F7" s="79">
        <v>0</v>
      </c>
      <c r="G7" s="79">
        <v>349166</v>
      </c>
      <c r="H7" s="89">
        <v>2304</v>
      </c>
      <c r="I7" s="90">
        <v>2</v>
      </c>
      <c r="J7" s="143">
        <f>H7+I7</f>
        <v>2306</v>
      </c>
      <c r="K7" s="80">
        <f>IFERROR(J7/G7,"-")</f>
        <v>0.0066043085523791</v>
      </c>
      <c r="L7" s="79">
        <v>88</v>
      </c>
      <c r="M7" s="79">
        <v>1041</v>
      </c>
      <c r="N7" s="80">
        <f>IFERROR(L7/J7,"-")</f>
        <v>0.038161318300087</v>
      </c>
      <c r="O7" s="81">
        <f>IFERROR(D7/J7,"-")</f>
        <v>4156.5290546401</v>
      </c>
      <c r="P7" s="82">
        <v>321</v>
      </c>
      <c r="Q7" s="80">
        <f>IFERROR(P7/J7,"-")</f>
        <v>0.13920208152645</v>
      </c>
      <c r="R7" s="334">
        <v>15627000</v>
      </c>
      <c r="S7" s="335">
        <f>IFERROR(R7/J7,"-")</f>
        <v>6776.6695576756</v>
      </c>
      <c r="T7" s="335">
        <f>IFERROR(R7/P7,"-")</f>
        <v>48682.242990654</v>
      </c>
      <c r="U7" s="329">
        <f>IFERROR(R7-D7,"-")</f>
        <v>6042044</v>
      </c>
      <c r="V7" s="83">
        <f>R7/D7</f>
        <v>1.6303674216136</v>
      </c>
      <c r="W7" s="77"/>
      <c r="X7" s="142"/>
    </row>
    <row r="8" spans="1:24">
      <c r="A8" s="30"/>
      <c r="B8" s="85"/>
      <c r="C8" s="85"/>
      <c r="D8" s="330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336"/>
      <c r="S8" s="336"/>
      <c r="T8" s="336"/>
      <c r="U8" s="336"/>
      <c r="V8" s="33"/>
      <c r="W8" s="59"/>
      <c r="X8" s="142"/>
    </row>
    <row r="9" spans="1:24">
      <c r="A9" s="30"/>
      <c r="B9" s="37"/>
      <c r="C9" s="37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19"/>
      <c r="B10" s="41"/>
      <c r="C10" s="41"/>
      <c r="D10" s="332">
        <f>SUM(D6:D8)</f>
        <v>10028956</v>
      </c>
      <c r="E10" s="41">
        <f>SUM(E6:E8)</f>
        <v>6680</v>
      </c>
      <c r="F10" s="41">
        <f>SUM(F6:F8)</f>
        <v>131</v>
      </c>
      <c r="G10" s="41">
        <f>SUM(G6:G8)</f>
        <v>349739</v>
      </c>
      <c r="H10" s="41">
        <f>SUM(H6:H8)</f>
        <v>2351</v>
      </c>
      <c r="I10" s="41">
        <f>SUM(I6:I8)</f>
        <v>2</v>
      </c>
      <c r="J10" s="41">
        <f>SUM(J6:J8)</f>
        <v>2353</v>
      </c>
      <c r="K10" s="42">
        <f>IFERROR(J10/G10,"-")</f>
        <v>0.0067278742147716</v>
      </c>
      <c r="L10" s="76">
        <f>SUM(L6:L8)</f>
        <v>94</v>
      </c>
      <c r="M10" s="76">
        <f>SUM(M6:M8)</f>
        <v>1056</v>
      </c>
      <c r="N10" s="42">
        <f>IFERROR(L10/J10,"-")</f>
        <v>0.039949001274968</v>
      </c>
      <c r="O10" s="43">
        <f>IFERROR(D10/J10,"-")</f>
        <v>4262.1997450064</v>
      </c>
      <c r="P10" s="44">
        <f>SUM(P6:P8)</f>
        <v>330</v>
      </c>
      <c r="Q10" s="42">
        <f>IFERROR(P10/J10,"-")</f>
        <v>0.14024649383765</v>
      </c>
      <c r="R10" s="332">
        <f>SUM(R6:R8)</f>
        <v>16764500</v>
      </c>
      <c r="S10" s="332">
        <f>IFERROR(R10/J10,"-")</f>
        <v>7124.7343816405</v>
      </c>
      <c r="T10" s="332">
        <f>IFERROR(P10/P10,"-")</f>
        <v>1</v>
      </c>
      <c r="U10" s="332">
        <f>SUM(U6:U8)</f>
        <v>6735544</v>
      </c>
      <c r="V10" s="45">
        <f>IFERROR(R10/D10,"-")</f>
        <v>1.6716096869904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29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30</v>
      </c>
      <c r="CP2" s="272" t="s">
        <v>31</v>
      </c>
      <c r="CQ2" s="260" t="s">
        <v>32</v>
      </c>
      <c r="CR2" s="261"/>
      <c r="CS2" s="262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34</v>
      </c>
      <c r="AE3" s="264"/>
      <c r="AF3" s="264"/>
      <c r="AG3" s="264"/>
      <c r="AH3" s="264"/>
      <c r="AI3" s="264"/>
      <c r="AJ3" s="264"/>
      <c r="AK3" s="264"/>
      <c r="AL3" s="264"/>
      <c r="AM3" s="275" t="s">
        <v>35</v>
      </c>
      <c r="AN3" s="276"/>
      <c r="AO3" s="276"/>
      <c r="AP3" s="276"/>
      <c r="AQ3" s="276"/>
      <c r="AR3" s="276"/>
      <c r="AS3" s="276"/>
      <c r="AT3" s="276"/>
      <c r="AU3" s="277"/>
      <c r="AV3" s="278" t="s">
        <v>36</v>
      </c>
      <c r="AW3" s="279"/>
      <c r="AX3" s="279"/>
      <c r="AY3" s="279"/>
      <c r="AZ3" s="279"/>
      <c r="BA3" s="279"/>
      <c r="BB3" s="279"/>
      <c r="BC3" s="279"/>
      <c r="BD3" s="280"/>
      <c r="BE3" s="281" t="s">
        <v>37</v>
      </c>
      <c r="BF3" s="282"/>
      <c r="BG3" s="282"/>
      <c r="BH3" s="282"/>
      <c r="BI3" s="282"/>
      <c r="BJ3" s="282"/>
      <c r="BK3" s="282"/>
      <c r="BL3" s="282"/>
      <c r="BM3" s="283"/>
      <c r="BN3" s="284" t="s">
        <v>38</v>
      </c>
      <c r="BO3" s="285"/>
      <c r="BP3" s="285"/>
      <c r="BQ3" s="285"/>
      <c r="BR3" s="285"/>
      <c r="BS3" s="285"/>
      <c r="BT3" s="285"/>
      <c r="BU3" s="285"/>
      <c r="BV3" s="286"/>
      <c r="BW3" s="287" t="s">
        <v>39</v>
      </c>
      <c r="BX3" s="288"/>
      <c r="BY3" s="288"/>
      <c r="BZ3" s="288"/>
      <c r="CA3" s="288"/>
      <c r="CB3" s="288"/>
      <c r="CC3" s="288"/>
      <c r="CD3" s="288"/>
      <c r="CE3" s="289"/>
      <c r="CF3" s="290" t="s">
        <v>40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41</v>
      </c>
      <c r="CR3" s="266"/>
      <c r="CS3" s="267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271"/>
      <c r="CP4" s="274"/>
      <c r="CQ4" s="52" t="s">
        <v>59</v>
      </c>
      <c r="CR4" s="52" t="s">
        <v>60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4.36875</v>
      </c>
      <c r="B6" s="346" t="s">
        <v>61</v>
      </c>
      <c r="C6" s="346"/>
      <c r="D6" s="346" t="s">
        <v>62</v>
      </c>
      <c r="E6" s="346" t="s">
        <v>63</v>
      </c>
      <c r="F6" s="346" t="s">
        <v>64</v>
      </c>
      <c r="G6" s="88" t="s">
        <v>65</v>
      </c>
      <c r="H6" s="88" t="s">
        <v>66</v>
      </c>
      <c r="I6" s="88" t="s">
        <v>67</v>
      </c>
      <c r="J6" s="329">
        <v>240000</v>
      </c>
      <c r="K6" s="79">
        <v>29</v>
      </c>
      <c r="L6" s="79">
        <v>0</v>
      </c>
      <c r="M6" s="79">
        <v>102</v>
      </c>
      <c r="N6" s="89">
        <v>4</v>
      </c>
      <c r="O6" s="90">
        <v>0</v>
      </c>
      <c r="P6" s="91">
        <f>N6+O6</f>
        <v>4</v>
      </c>
      <c r="Q6" s="80">
        <f>IFERROR(P6/M6,"-")</f>
        <v>0.03921568627451</v>
      </c>
      <c r="R6" s="79">
        <v>1</v>
      </c>
      <c r="S6" s="79">
        <v>2</v>
      </c>
      <c r="T6" s="80">
        <f>IFERROR(R6/(P6),"-")</f>
        <v>0.25</v>
      </c>
      <c r="U6" s="335">
        <f>IFERROR(J6/SUM(N6:O15),"-")</f>
        <v>10000</v>
      </c>
      <c r="V6" s="82">
        <v>2</v>
      </c>
      <c r="W6" s="80">
        <f>IF(P6=0,"-",V6/P6)</f>
        <v>0.5</v>
      </c>
      <c r="X6" s="334">
        <v>334500</v>
      </c>
      <c r="Y6" s="335">
        <f>IFERROR(X6/P6,"-")</f>
        <v>83625</v>
      </c>
      <c r="Z6" s="335">
        <f>IFERROR(X6/V6,"-")</f>
        <v>167250</v>
      </c>
      <c r="AA6" s="329">
        <f>SUM(X6:X15)-SUM(J6:J15)</f>
        <v>808500</v>
      </c>
      <c r="AB6" s="83">
        <f>SUM(X6:X15)/SUM(J6:J15)</f>
        <v>4.36875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0.25</v>
      </c>
      <c r="BP6" s="119">
        <v>1</v>
      </c>
      <c r="BQ6" s="120">
        <f>IFERROR(BP6/BN6,"-")</f>
        <v>1</v>
      </c>
      <c r="BR6" s="121">
        <v>336500</v>
      </c>
      <c r="BS6" s="122">
        <f>IFERROR(BR6/BN6,"-")</f>
        <v>336500</v>
      </c>
      <c r="BT6" s="123"/>
      <c r="BU6" s="123"/>
      <c r="BV6" s="123">
        <v>1</v>
      </c>
      <c r="BW6" s="124">
        <v>1</v>
      </c>
      <c r="BX6" s="125">
        <f>IF(P6=0,"",IF(BW6=0,"",(BW6/P6)))</f>
        <v>0.25</v>
      </c>
      <c r="BY6" s="126">
        <v>1</v>
      </c>
      <c r="BZ6" s="127">
        <f>IFERROR(BY6/BW6,"-")</f>
        <v>1</v>
      </c>
      <c r="CA6" s="128">
        <v>8000</v>
      </c>
      <c r="CB6" s="129">
        <f>IFERROR(CA6/BW6,"-")</f>
        <v>8000</v>
      </c>
      <c r="CC6" s="130"/>
      <c r="CD6" s="130">
        <v>1</v>
      </c>
      <c r="CE6" s="130"/>
      <c r="CF6" s="131">
        <v>1</v>
      </c>
      <c r="CG6" s="132">
        <f>IF(P6=0,"",IF(CF6=0,"",(CF6/P6)))</f>
        <v>0.25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334500</v>
      </c>
      <c r="CQ6" s="139">
        <v>336500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6" t="s">
        <v>68</v>
      </c>
      <c r="C7" s="346"/>
      <c r="D7" s="346" t="s">
        <v>62</v>
      </c>
      <c r="E7" s="346" t="s">
        <v>63</v>
      </c>
      <c r="F7" s="346" t="s">
        <v>69</v>
      </c>
      <c r="G7" s="88"/>
      <c r="H7" s="88"/>
      <c r="I7" s="88"/>
      <c r="J7" s="329"/>
      <c r="K7" s="79">
        <v>97</v>
      </c>
      <c r="L7" s="79">
        <v>25</v>
      </c>
      <c r="M7" s="79">
        <v>30</v>
      </c>
      <c r="N7" s="89">
        <v>3</v>
      </c>
      <c r="O7" s="90">
        <v>0</v>
      </c>
      <c r="P7" s="91">
        <f>N7+O7</f>
        <v>3</v>
      </c>
      <c r="Q7" s="80">
        <f>IFERROR(P7/M7,"-")</f>
        <v>0.1</v>
      </c>
      <c r="R7" s="79">
        <v>2</v>
      </c>
      <c r="S7" s="79">
        <v>0</v>
      </c>
      <c r="T7" s="80">
        <f>IFERROR(R7/(P7),"-")</f>
        <v>0.66666666666667</v>
      </c>
      <c r="U7" s="335"/>
      <c r="V7" s="82">
        <v>2</v>
      </c>
      <c r="W7" s="80">
        <f>IF(P7=0,"-",V7/P7)</f>
        <v>0.66666666666667</v>
      </c>
      <c r="X7" s="334">
        <v>711000</v>
      </c>
      <c r="Y7" s="335">
        <f>IFERROR(X7/P7,"-")</f>
        <v>237000</v>
      </c>
      <c r="Z7" s="335">
        <f>IFERROR(X7/V7,"-")</f>
        <v>355500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0.33333333333333</v>
      </c>
      <c r="BY7" s="126">
        <v>1</v>
      </c>
      <c r="BZ7" s="127">
        <f>IFERROR(BY7/BW7,"-")</f>
        <v>1</v>
      </c>
      <c r="CA7" s="128">
        <v>705000</v>
      </c>
      <c r="CB7" s="129">
        <f>IFERROR(CA7/BW7,"-")</f>
        <v>705000</v>
      </c>
      <c r="CC7" s="130"/>
      <c r="CD7" s="130"/>
      <c r="CE7" s="130">
        <v>1</v>
      </c>
      <c r="CF7" s="131">
        <v>2</v>
      </c>
      <c r="CG7" s="132">
        <f>IF(P7=0,"",IF(CF7=0,"",(CF7/P7)))</f>
        <v>0.66666666666667</v>
      </c>
      <c r="CH7" s="133">
        <v>1</v>
      </c>
      <c r="CI7" s="134">
        <f>IFERROR(CH7/CF7,"-")</f>
        <v>0.5</v>
      </c>
      <c r="CJ7" s="135">
        <v>6000</v>
      </c>
      <c r="CK7" s="136">
        <f>IFERROR(CJ7/CF7,"-")</f>
        <v>3000</v>
      </c>
      <c r="CL7" s="137"/>
      <c r="CM7" s="137">
        <v>1</v>
      </c>
      <c r="CN7" s="137"/>
      <c r="CO7" s="138">
        <v>2</v>
      </c>
      <c r="CP7" s="139">
        <v>711000</v>
      </c>
      <c r="CQ7" s="139">
        <v>705000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6" t="s">
        <v>70</v>
      </c>
      <c r="C8" s="346"/>
      <c r="D8" s="346" t="s">
        <v>71</v>
      </c>
      <c r="E8" s="346" t="s">
        <v>72</v>
      </c>
      <c r="F8" s="346" t="s">
        <v>64</v>
      </c>
      <c r="G8" s="88"/>
      <c r="H8" s="88" t="s">
        <v>66</v>
      </c>
      <c r="I8" s="88"/>
      <c r="J8" s="329"/>
      <c r="K8" s="79">
        <v>9</v>
      </c>
      <c r="L8" s="79">
        <v>0</v>
      </c>
      <c r="M8" s="79">
        <v>49</v>
      </c>
      <c r="N8" s="89">
        <v>1</v>
      </c>
      <c r="O8" s="90">
        <v>0</v>
      </c>
      <c r="P8" s="91">
        <f>N8+O8</f>
        <v>1</v>
      </c>
      <c r="Q8" s="80">
        <f>IFERROR(P8/M8,"-")</f>
        <v>0.020408163265306</v>
      </c>
      <c r="R8" s="79">
        <v>0</v>
      </c>
      <c r="S8" s="79">
        <v>0</v>
      </c>
      <c r="T8" s="80">
        <f>IFERROR(R8/(P8),"-")</f>
        <v>0</v>
      </c>
      <c r="U8" s="335"/>
      <c r="V8" s="82">
        <v>0</v>
      </c>
      <c r="W8" s="80">
        <f>IF(P8=0,"-",V8/P8)</f>
        <v>0</v>
      </c>
      <c r="X8" s="334">
        <v>0</v>
      </c>
      <c r="Y8" s="335">
        <f>IFERROR(X8/P8,"-")</f>
        <v>0</v>
      </c>
      <c r="Z8" s="335" t="str">
        <f>IFERROR(X8/V8,"-")</f>
        <v>-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73</v>
      </c>
      <c r="C9" s="346"/>
      <c r="D9" s="346" t="s">
        <v>71</v>
      </c>
      <c r="E9" s="346" t="s">
        <v>72</v>
      </c>
      <c r="F9" s="346" t="s">
        <v>69</v>
      </c>
      <c r="G9" s="88"/>
      <c r="H9" s="88"/>
      <c r="I9" s="88"/>
      <c r="J9" s="329"/>
      <c r="K9" s="79">
        <v>54</v>
      </c>
      <c r="L9" s="79">
        <v>17</v>
      </c>
      <c r="M9" s="79">
        <v>1</v>
      </c>
      <c r="N9" s="89">
        <v>1</v>
      </c>
      <c r="O9" s="90">
        <v>0</v>
      </c>
      <c r="P9" s="91">
        <f>N9+O9</f>
        <v>1</v>
      </c>
      <c r="Q9" s="80">
        <f>IFERROR(P9/M9,"-")</f>
        <v>1</v>
      </c>
      <c r="R9" s="79">
        <v>0</v>
      </c>
      <c r="S9" s="79">
        <v>0</v>
      </c>
      <c r="T9" s="80">
        <f>IFERROR(R9/(P9),"-")</f>
        <v>0</v>
      </c>
      <c r="U9" s="335"/>
      <c r="V9" s="82">
        <v>0</v>
      </c>
      <c r="W9" s="80">
        <f>IF(P9=0,"-",V9/P9)</f>
        <v>0</v>
      </c>
      <c r="X9" s="334">
        <v>0</v>
      </c>
      <c r="Y9" s="335">
        <f>IFERROR(X9/P9,"-")</f>
        <v>0</v>
      </c>
      <c r="Z9" s="335" t="str">
        <f>IFERROR(X9/V9,"-")</f>
        <v>-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1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74</v>
      </c>
      <c r="C10" s="346"/>
      <c r="D10" s="346" t="s">
        <v>75</v>
      </c>
      <c r="E10" s="346" t="s">
        <v>76</v>
      </c>
      <c r="F10" s="346" t="s">
        <v>64</v>
      </c>
      <c r="G10" s="88"/>
      <c r="H10" s="88" t="s">
        <v>66</v>
      </c>
      <c r="I10" s="88"/>
      <c r="J10" s="329"/>
      <c r="K10" s="79">
        <v>12</v>
      </c>
      <c r="L10" s="79">
        <v>0</v>
      </c>
      <c r="M10" s="79">
        <v>71</v>
      </c>
      <c r="N10" s="89">
        <v>5</v>
      </c>
      <c r="O10" s="90">
        <v>0</v>
      </c>
      <c r="P10" s="91">
        <f>N10+O10</f>
        <v>5</v>
      </c>
      <c r="Q10" s="80">
        <f>IFERROR(P10/M10,"-")</f>
        <v>0.070422535211268</v>
      </c>
      <c r="R10" s="79">
        <v>0</v>
      </c>
      <c r="S10" s="79">
        <v>2</v>
      </c>
      <c r="T10" s="80">
        <f>IFERROR(R10/(P10),"-")</f>
        <v>0</v>
      </c>
      <c r="U10" s="335"/>
      <c r="V10" s="82">
        <v>0</v>
      </c>
      <c r="W10" s="80">
        <f>IF(P10=0,"-",V10/P10)</f>
        <v>0</v>
      </c>
      <c r="X10" s="334">
        <v>0</v>
      </c>
      <c r="Y10" s="335">
        <f>IFERROR(X10/P10,"-")</f>
        <v>0</v>
      </c>
      <c r="Z10" s="335" t="str">
        <f>IFERROR(X10/V10,"-")</f>
        <v>-</v>
      </c>
      <c r="AA10" s="329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2</v>
      </c>
      <c r="BO10" s="118">
        <f>IF(P10=0,"",IF(BN10=0,"",(BN10/P10)))</f>
        <v>0.4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0.4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0.2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77</v>
      </c>
      <c r="C11" s="346"/>
      <c r="D11" s="346" t="s">
        <v>75</v>
      </c>
      <c r="E11" s="346" t="s">
        <v>76</v>
      </c>
      <c r="F11" s="346" t="s">
        <v>69</v>
      </c>
      <c r="G11" s="88"/>
      <c r="H11" s="88"/>
      <c r="I11" s="88"/>
      <c r="J11" s="329"/>
      <c r="K11" s="79">
        <v>44</v>
      </c>
      <c r="L11" s="79">
        <v>23</v>
      </c>
      <c r="M11" s="79">
        <v>29</v>
      </c>
      <c r="N11" s="89">
        <v>5</v>
      </c>
      <c r="O11" s="90">
        <v>0</v>
      </c>
      <c r="P11" s="91">
        <f>N11+O11</f>
        <v>5</v>
      </c>
      <c r="Q11" s="80">
        <f>IFERROR(P11/M11,"-")</f>
        <v>0.17241379310345</v>
      </c>
      <c r="R11" s="79">
        <v>0</v>
      </c>
      <c r="S11" s="79">
        <v>1</v>
      </c>
      <c r="T11" s="80">
        <f>IFERROR(R11/(P11),"-")</f>
        <v>0</v>
      </c>
      <c r="U11" s="335"/>
      <c r="V11" s="82">
        <v>0</v>
      </c>
      <c r="W11" s="80">
        <f>IF(P11=0,"-",V11/P11)</f>
        <v>0</v>
      </c>
      <c r="X11" s="334">
        <v>0</v>
      </c>
      <c r="Y11" s="335">
        <f>IFERROR(X11/P11,"-")</f>
        <v>0</v>
      </c>
      <c r="Z11" s="335" t="str">
        <f>IFERROR(X11/V11,"-")</f>
        <v>-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3</v>
      </c>
      <c r="BO11" s="118">
        <f>IF(P11=0,"",IF(BN11=0,"",(BN11/P11)))</f>
        <v>0.6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0.2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0.2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6" t="s">
        <v>78</v>
      </c>
      <c r="C12" s="346"/>
      <c r="D12" s="346" t="s">
        <v>79</v>
      </c>
      <c r="E12" s="346" t="s">
        <v>80</v>
      </c>
      <c r="F12" s="346" t="s">
        <v>64</v>
      </c>
      <c r="G12" s="88"/>
      <c r="H12" s="88" t="s">
        <v>66</v>
      </c>
      <c r="I12" s="88"/>
      <c r="J12" s="329"/>
      <c r="K12" s="79">
        <v>8</v>
      </c>
      <c r="L12" s="79">
        <v>0</v>
      </c>
      <c r="M12" s="79">
        <v>40</v>
      </c>
      <c r="N12" s="89">
        <v>1</v>
      </c>
      <c r="O12" s="90">
        <v>0</v>
      </c>
      <c r="P12" s="91">
        <f>N12+O12</f>
        <v>1</v>
      </c>
      <c r="Q12" s="80">
        <f>IFERROR(P12/M12,"-")</f>
        <v>0.025</v>
      </c>
      <c r="R12" s="79">
        <v>0</v>
      </c>
      <c r="S12" s="79">
        <v>1</v>
      </c>
      <c r="T12" s="80">
        <f>IFERROR(R12/(P12),"-")</f>
        <v>0</v>
      </c>
      <c r="U12" s="335"/>
      <c r="V12" s="82">
        <v>0</v>
      </c>
      <c r="W12" s="80">
        <f>IF(P12=0,"-",V12/P12)</f>
        <v>0</v>
      </c>
      <c r="X12" s="334">
        <v>0</v>
      </c>
      <c r="Y12" s="335">
        <f>IFERROR(X12/P12,"-")</f>
        <v>0</v>
      </c>
      <c r="Z12" s="335" t="str">
        <f>IFERROR(X12/V12,"-")</f>
        <v>-</v>
      </c>
      <c r="AA12" s="329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1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81</v>
      </c>
      <c r="C13" s="346"/>
      <c r="D13" s="346" t="s">
        <v>79</v>
      </c>
      <c r="E13" s="346" t="s">
        <v>80</v>
      </c>
      <c r="F13" s="346" t="s">
        <v>69</v>
      </c>
      <c r="G13" s="88"/>
      <c r="H13" s="88"/>
      <c r="I13" s="88"/>
      <c r="J13" s="329"/>
      <c r="K13" s="79">
        <v>19</v>
      </c>
      <c r="L13" s="79">
        <v>15</v>
      </c>
      <c r="M13" s="79">
        <v>37</v>
      </c>
      <c r="N13" s="89">
        <v>3</v>
      </c>
      <c r="O13" s="90">
        <v>0</v>
      </c>
      <c r="P13" s="91">
        <f>N13+O13</f>
        <v>3</v>
      </c>
      <c r="Q13" s="80">
        <f>IFERROR(P13/M13,"-")</f>
        <v>0.081081081081081</v>
      </c>
      <c r="R13" s="79">
        <v>1</v>
      </c>
      <c r="S13" s="79">
        <v>2</v>
      </c>
      <c r="T13" s="80">
        <f>IFERROR(R13/(P13),"-")</f>
        <v>0.33333333333333</v>
      </c>
      <c r="U13" s="335"/>
      <c r="V13" s="82">
        <v>1</v>
      </c>
      <c r="W13" s="80">
        <f>IF(P13=0,"-",V13/P13)</f>
        <v>0.33333333333333</v>
      </c>
      <c r="X13" s="334">
        <v>3000</v>
      </c>
      <c r="Y13" s="335">
        <f>IFERROR(X13/P13,"-")</f>
        <v>1000</v>
      </c>
      <c r="Z13" s="335">
        <f>IFERROR(X13/V13,"-")</f>
        <v>3000</v>
      </c>
      <c r="AA13" s="329"/>
      <c r="AB13" s="83"/>
      <c r="AC13" s="77"/>
      <c r="AD13" s="92">
        <v>1</v>
      </c>
      <c r="AE13" s="93">
        <f>IF(P13=0,"",IF(AD13=0,"",(AD13/P13)))</f>
        <v>0.33333333333333</v>
      </c>
      <c r="AF13" s="92">
        <v>1</v>
      </c>
      <c r="AG13" s="94">
        <f>IFERROR(AF13/AD13,"-")</f>
        <v>1</v>
      </c>
      <c r="AH13" s="95">
        <v>3000</v>
      </c>
      <c r="AI13" s="96">
        <f>IFERROR(AH13/AD13,"-")</f>
        <v>3000</v>
      </c>
      <c r="AJ13" s="97">
        <v>1</v>
      </c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2</v>
      </c>
      <c r="BX13" s="125">
        <f>IF(P13=0,"",IF(BW13=0,"",(BW13/P13)))</f>
        <v>0.66666666666667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3000</v>
      </c>
      <c r="CQ13" s="139">
        <v>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6" t="s">
        <v>82</v>
      </c>
      <c r="C14" s="346"/>
      <c r="D14" s="346" t="s">
        <v>83</v>
      </c>
      <c r="E14" s="346" t="s">
        <v>84</v>
      </c>
      <c r="F14" s="346" t="s">
        <v>64</v>
      </c>
      <c r="G14" s="88"/>
      <c r="H14" s="88" t="s">
        <v>66</v>
      </c>
      <c r="I14" s="88"/>
      <c r="J14" s="329"/>
      <c r="K14" s="79">
        <v>4</v>
      </c>
      <c r="L14" s="79">
        <v>0</v>
      </c>
      <c r="M14" s="79">
        <v>27</v>
      </c>
      <c r="N14" s="89">
        <v>1</v>
      </c>
      <c r="O14" s="90">
        <v>0</v>
      </c>
      <c r="P14" s="91">
        <f>N14+O14</f>
        <v>1</v>
      </c>
      <c r="Q14" s="80">
        <f>IFERROR(P14/M14,"-")</f>
        <v>0.037037037037037</v>
      </c>
      <c r="R14" s="79">
        <v>0</v>
      </c>
      <c r="S14" s="79">
        <v>0</v>
      </c>
      <c r="T14" s="80">
        <f>IFERROR(R14/(P14),"-")</f>
        <v>0</v>
      </c>
      <c r="U14" s="335"/>
      <c r="V14" s="82">
        <v>0</v>
      </c>
      <c r="W14" s="80">
        <f>IF(P14=0,"-",V14/P14)</f>
        <v>0</v>
      </c>
      <c r="X14" s="334">
        <v>0</v>
      </c>
      <c r="Y14" s="335">
        <f>IFERROR(X14/P14,"-")</f>
        <v>0</v>
      </c>
      <c r="Z14" s="335" t="str">
        <f>IFERROR(X14/V14,"-")</f>
        <v>-</v>
      </c>
      <c r="AA14" s="329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1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85</v>
      </c>
      <c r="C15" s="346"/>
      <c r="D15" s="346" t="s">
        <v>83</v>
      </c>
      <c r="E15" s="346" t="s">
        <v>84</v>
      </c>
      <c r="F15" s="346" t="s">
        <v>69</v>
      </c>
      <c r="G15" s="88"/>
      <c r="H15" s="88"/>
      <c r="I15" s="88"/>
      <c r="J15" s="329"/>
      <c r="K15" s="79">
        <v>131</v>
      </c>
      <c r="L15" s="79">
        <v>17</v>
      </c>
      <c r="M15" s="79">
        <v>14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335"/>
      <c r="V15" s="82">
        <v>0</v>
      </c>
      <c r="W15" s="80" t="str">
        <f>IF(P15=0,"-",V15/P15)</f>
        <v>-</v>
      </c>
      <c r="X15" s="334">
        <v>0</v>
      </c>
      <c r="Y15" s="335" t="str">
        <f>IFERROR(X15/P15,"-")</f>
        <v>-</v>
      </c>
      <c r="Z15" s="335" t="str">
        <f>IFERROR(X15/V15,"-")</f>
        <v>-</v>
      </c>
      <c r="AA15" s="329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0.56944444444444</v>
      </c>
      <c r="B16" s="346" t="s">
        <v>86</v>
      </c>
      <c r="C16" s="346"/>
      <c r="D16" s="346" t="s">
        <v>83</v>
      </c>
      <c r="E16" s="346" t="s">
        <v>84</v>
      </c>
      <c r="F16" s="346" t="s">
        <v>64</v>
      </c>
      <c r="G16" s="88" t="s">
        <v>87</v>
      </c>
      <c r="H16" s="88" t="s">
        <v>88</v>
      </c>
      <c r="I16" s="347" t="s">
        <v>89</v>
      </c>
      <c r="J16" s="329">
        <v>144000</v>
      </c>
      <c r="K16" s="79">
        <v>22</v>
      </c>
      <c r="L16" s="79">
        <v>0</v>
      </c>
      <c r="M16" s="79">
        <v>83</v>
      </c>
      <c r="N16" s="89">
        <v>8</v>
      </c>
      <c r="O16" s="90">
        <v>0</v>
      </c>
      <c r="P16" s="91">
        <f>N16+O16</f>
        <v>8</v>
      </c>
      <c r="Q16" s="80">
        <f>IFERROR(P16/M16,"-")</f>
        <v>0.096385542168675</v>
      </c>
      <c r="R16" s="79">
        <v>0</v>
      </c>
      <c r="S16" s="79">
        <v>3</v>
      </c>
      <c r="T16" s="80">
        <f>IFERROR(R16/(P16),"-")</f>
        <v>0</v>
      </c>
      <c r="U16" s="335">
        <f>IFERROR(J16/SUM(N16:O17),"-")</f>
        <v>9600</v>
      </c>
      <c r="V16" s="82">
        <v>1</v>
      </c>
      <c r="W16" s="80">
        <f>IF(P16=0,"-",V16/P16)</f>
        <v>0.125</v>
      </c>
      <c r="X16" s="334">
        <v>9000</v>
      </c>
      <c r="Y16" s="335">
        <f>IFERROR(X16/P16,"-")</f>
        <v>1125</v>
      </c>
      <c r="Z16" s="335">
        <f>IFERROR(X16/V16,"-")</f>
        <v>9000</v>
      </c>
      <c r="AA16" s="329">
        <f>SUM(X16:X17)-SUM(J16:J17)</f>
        <v>-62000</v>
      </c>
      <c r="AB16" s="83">
        <f>SUM(X16:X17)/SUM(J16:J17)</f>
        <v>0.56944444444444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0.125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0.125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0.375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3</v>
      </c>
      <c r="BX16" s="125">
        <f>IF(P16=0,"",IF(BW16=0,"",(BW16/P16)))</f>
        <v>0.375</v>
      </c>
      <c r="BY16" s="126">
        <v>1</v>
      </c>
      <c r="BZ16" s="127">
        <f>IFERROR(BY16/BW16,"-")</f>
        <v>0.33333333333333</v>
      </c>
      <c r="CA16" s="128">
        <v>9000</v>
      </c>
      <c r="CB16" s="129">
        <f>IFERROR(CA16/BW16,"-")</f>
        <v>3000</v>
      </c>
      <c r="CC16" s="130"/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9000</v>
      </c>
      <c r="CQ16" s="139">
        <v>9000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6" t="s">
        <v>90</v>
      </c>
      <c r="C17" s="346"/>
      <c r="D17" s="346" t="s">
        <v>83</v>
      </c>
      <c r="E17" s="346" t="s">
        <v>84</v>
      </c>
      <c r="F17" s="346" t="s">
        <v>69</v>
      </c>
      <c r="G17" s="88"/>
      <c r="H17" s="88"/>
      <c r="I17" s="88"/>
      <c r="J17" s="329"/>
      <c r="K17" s="79">
        <v>34</v>
      </c>
      <c r="L17" s="79">
        <v>21</v>
      </c>
      <c r="M17" s="79">
        <v>38</v>
      </c>
      <c r="N17" s="89">
        <v>7</v>
      </c>
      <c r="O17" s="90">
        <v>0</v>
      </c>
      <c r="P17" s="91">
        <f>N17+O17</f>
        <v>7</v>
      </c>
      <c r="Q17" s="80">
        <f>IFERROR(P17/M17,"-")</f>
        <v>0.18421052631579</v>
      </c>
      <c r="R17" s="79">
        <v>1</v>
      </c>
      <c r="S17" s="79">
        <v>1</v>
      </c>
      <c r="T17" s="80">
        <f>IFERROR(R17/(P17),"-")</f>
        <v>0.14285714285714</v>
      </c>
      <c r="U17" s="335"/>
      <c r="V17" s="82">
        <v>2</v>
      </c>
      <c r="W17" s="80">
        <f>IF(P17=0,"-",V17/P17)</f>
        <v>0.28571428571429</v>
      </c>
      <c r="X17" s="334">
        <v>73000</v>
      </c>
      <c r="Y17" s="335">
        <f>IFERROR(X17/P17,"-")</f>
        <v>10428.571428571</v>
      </c>
      <c r="Z17" s="335">
        <f>IFERROR(X17/V17,"-")</f>
        <v>36500</v>
      </c>
      <c r="AA17" s="329"/>
      <c r="AB17" s="83"/>
      <c r="AC17" s="77"/>
      <c r="AD17" s="92">
        <v>1</v>
      </c>
      <c r="AE17" s="93">
        <f>IF(P17=0,"",IF(AD17=0,"",(AD17/P17)))</f>
        <v>0.14285714285714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2</v>
      </c>
      <c r="BO17" s="118">
        <f>IF(P17=0,"",IF(BN17=0,"",(BN17/P17)))</f>
        <v>0.28571428571429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4</v>
      </c>
      <c r="BX17" s="125">
        <f>IF(P17=0,"",IF(BW17=0,"",(BW17/P17)))</f>
        <v>0.57142857142857</v>
      </c>
      <c r="BY17" s="126">
        <v>2</v>
      </c>
      <c r="BZ17" s="127">
        <f>IFERROR(BY17/BW17,"-")</f>
        <v>0.5</v>
      </c>
      <c r="CA17" s="128">
        <v>73000</v>
      </c>
      <c r="CB17" s="129">
        <f>IFERROR(CA17/BW17,"-")</f>
        <v>18250</v>
      </c>
      <c r="CC17" s="130">
        <v>1</v>
      </c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73000</v>
      </c>
      <c r="CQ17" s="139">
        <v>70000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0.11666666666667</v>
      </c>
      <c r="B18" s="346" t="s">
        <v>91</v>
      </c>
      <c r="C18" s="346"/>
      <c r="D18" s="346" t="s">
        <v>92</v>
      </c>
      <c r="E18" s="346" t="s">
        <v>72</v>
      </c>
      <c r="F18" s="346" t="s">
        <v>93</v>
      </c>
      <c r="G18" s="88" t="s">
        <v>94</v>
      </c>
      <c r="H18" s="88" t="s">
        <v>95</v>
      </c>
      <c r="I18" s="88" t="s">
        <v>96</v>
      </c>
      <c r="J18" s="329">
        <v>60000</v>
      </c>
      <c r="K18" s="79">
        <v>11</v>
      </c>
      <c r="L18" s="79">
        <v>0</v>
      </c>
      <c r="M18" s="79">
        <v>36</v>
      </c>
      <c r="N18" s="89">
        <v>5</v>
      </c>
      <c r="O18" s="90">
        <v>0</v>
      </c>
      <c r="P18" s="91">
        <f>N18+O18</f>
        <v>5</v>
      </c>
      <c r="Q18" s="80">
        <f>IFERROR(P18/M18,"-")</f>
        <v>0.13888888888889</v>
      </c>
      <c r="R18" s="79">
        <v>1</v>
      </c>
      <c r="S18" s="79">
        <v>2</v>
      </c>
      <c r="T18" s="80">
        <f>IFERROR(R18/(P18),"-")</f>
        <v>0.2</v>
      </c>
      <c r="U18" s="335">
        <f>IFERROR(J18/SUM(N18:O19),"-")</f>
        <v>7500</v>
      </c>
      <c r="V18" s="82">
        <v>1</v>
      </c>
      <c r="W18" s="80">
        <f>IF(P18=0,"-",V18/P18)</f>
        <v>0.2</v>
      </c>
      <c r="X18" s="334">
        <v>7000</v>
      </c>
      <c r="Y18" s="335">
        <f>IFERROR(X18/P18,"-")</f>
        <v>1400</v>
      </c>
      <c r="Z18" s="335">
        <f>IFERROR(X18/V18,"-")</f>
        <v>7000</v>
      </c>
      <c r="AA18" s="329">
        <f>SUM(X18:X19)-SUM(J18:J19)</f>
        <v>-53000</v>
      </c>
      <c r="AB18" s="83">
        <f>SUM(X18:X19)/SUM(J18:J19)</f>
        <v>0.11666666666667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0.4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0.2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2</v>
      </c>
      <c r="CG18" s="132">
        <f>IF(P18=0,"",IF(CF18=0,"",(CF18/P18)))</f>
        <v>0.4</v>
      </c>
      <c r="CH18" s="133">
        <v>2</v>
      </c>
      <c r="CI18" s="134">
        <f>IFERROR(CH18/CF18,"-")</f>
        <v>1</v>
      </c>
      <c r="CJ18" s="135">
        <v>14000</v>
      </c>
      <c r="CK18" s="136">
        <f>IFERROR(CJ18/CF18,"-")</f>
        <v>7000</v>
      </c>
      <c r="CL18" s="137">
        <v>1</v>
      </c>
      <c r="CM18" s="137"/>
      <c r="CN18" s="137">
        <v>1</v>
      </c>
      <c r="CO18" s="138">
        <v>1</v>
      </c>
      <c r="CP18" s="139">
        <v>7000</v>
      </c>
      <c r="CQ18" s="139">
        <v>13000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97</v>
      </c>
      <c r="C19" s="346"/>
      <c r="D19" s="346" t="s">
        <v>92</v>
      </c>
      <c r="E19" s="346" t="s">
        <v>84</v>
      </c>
      <c r="F19" s="346" t="s">
        <v>69</v>
      </c>
      <c r="G19" s="88"/>
      <c r="H19" s="88"/>
      <c r="I19" s="88"/>
      <c r="J19" s="329"/>
      <c r="K19" s="79">
        <v>21</v>
      </c>
      <c r="L19" s="79">
        <v>13</v>
      </c>
      <c r="M19" s="79">
        <v>16</v>
      </c>
      <c r="N19" s="89">
        <v>3</v>
      </c>
      <c r="O19" s="90">
        <v>0</v>
      </c>
      <c r="P19" s="91">
        <f>N19+O19</f>
        <v>3</v>
      </c>
      <c r="Q19" s="80">
        <f>IFERROR(P19/M19,"-")</f>
        <v>0.1875</v>
      </c>
      <c r="R19" s="79">
        <v>0</v>
      </c>
      <c r="S19" s="79">
        <v>1</v>
      </c>
      <c r="T19" s="80">
        <f>IFERROR(R19/(P19),"-")</f>
        <v>0</v>
      </c>
      <c r="U19" s="335"/>
      <c r="V19" s="82">
        <v>0</v>
      </c>
      <c r="W19" s="80">
        <f>IF(P19=0,"-",V19/P19)</f>
        <v>0</v>
      </c>
      <c r="X19" s="334">
        <v>0</v>
      </c>
      <c r="Y19" s="335">
        <f>IFERROR(X19/P19,"-")</f>
        <v>0</v>
      </c>
      <c r="Z19" s="335" t="str">
        <f>IFERROR(X19/V19,"-")</f>
        <v>-</v>
      </c>
      <c r="AA19" s="329"/>
      <c r="AB19" s="83"/>
      <c r="AC19" s="77"/>
      <c r="AD19" s="92">
        <v>1</v>
      </c>
      <c r="AE19" s="93">
        <f>IF(P19=0,"",IF(AD19=0,"",(AD19/P19)))</f>
        <v>0.33333333333333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0.33333333333333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0.33333333333333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30"/>
      <c r="B20" s="85"/>
      <c r="C20" s="86"/>
      <c r="D20" s="86"/>
      <c r="E20" s="86"/>
      <c r="F20" s="87"/>
      <c r="G20" s="88"/>
      <c r="H20" s="88"/>
      <c r="I20" s="88"/>
      <c r="J20" s="330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336"/>
      <c r="V20" s="25"/>
      <c r="W20" s="25"/>
      <c r="X20" s="336"/>
      <c r="Y20" s="336"/>
      <c r="Z20" s="336"/>
      <c r="AA20" s="336"/>
      <c r="AB20" s="33"/>
      <c r="AC20" s="57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30"/>
      <c r="B21" s="37"/>
      <c r="C21" s="21"/>
      <c r="D21" s="21"/>
      <c r="E21" s="21"/>
      <c r="F21" s="22"/>
      <c r="G21" s="36"/>
      <c r="H21" s="36"/>
      <c r="I21" s="73"/>
      <c r="J21" s="331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336"/>
      <c r="V21" s="25"/>
      <c r="W21" s="25"/>
      <c r="X21" s="336"/>
      <c r="Y21" s="336"/>
      <c r="Z21" s="336"/>
      <c r="AA21" s="336"/>
      <c r="AB21" s="33"/>
      <c r="AC21" s="59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19">
        <f>AB22</f>
        <v>2.5619369369369</v>
      </c>
      <c r="B22" s="39"/>
      <c r="C22" s="39"/>
      <c r="D22" s="39"/>
      <c r="E22" s="39"/>
      <c r="F22" s="39"/>
      <c r="G22" s="40" t="s">
        <v>98</v>
      </c>
      <c r="H22" s="40"/>
      <c r="I22" s="40"/>
      <c r="J22" s="332">
        <f>SUM(J6:J21)</f>
        <v>444000</v>
      </c>
      <c r="K22" s="41">
        <f>SUM(K6:K21)</f>
        <v>495</v>
      </c>
      <c r="L22" s="41">
        <f>SUM(L6:L21)</f>
        <v>131</v>
      </c>
      <c r="M22" s="41">
        <f>SUM(M6:M21)</f>
        <v>573</v>
      </c>
      <c r="N22" s="41">
        <f>SUM(N6:N21)</f>
        <v>47</v>
      </c>
      <c r="O22" s="41">
        <f>SUM(O6:O21)</f>
        <v>0</v>
      </c>
      <c r="P22" s="41">
        <f>SUM(P6:P21)</f>
        <v>47</v>
      </c>
      <c r="Q22" s="42">
        <f>IFERROR(P22/M22,"-")</f>
        <v>0.082024432809773</v>
      </c>
      <c r="R22" s="76">
        <f>SUM(R6:R21)</f>
        <v>6</v>
      </c>
      <c r="S22" s="76">
        <f>SUM(S6:S21)</f>
        <v>15</v>
      </c>
      <c r="T22" s="42">
        <f>IFERROR(R22/P22,"-")</f>
        <v>0.12765957446809</v>
      </c>
      <c r="U22" s="337">
        <f>IFERROR(J22/P22,"-")</f>
        <v>9446.8085106383</v>
      </c>
      <c r="V22" s="44">
        <f>SUM(V6:V21)</f>
        <v>9</v>
      </c>
      <c r="W22" s="42">
        <f>IFERROR(V22/P22,"-")</f>
        <v>0.19148936170213</v>
      </c>
      <c r="X22" s="332">
        <f>SUM(X6:X21)</f>
        <v>1137500</v>
      </c>
      <c r="Y22" s="332">
        <f>IFERROR(X22/P22,"-")</f>
        <v>24202.127659574</v>
      </c>
      <c r="Z22" s="332">
        <f>IFERROR(X22/V22,"-")</f>
        <v>126388.88888889</v>
      </c>
      <c r="AA22" s="332">
        <f>X22-J22</f>
        <v>693500</v>
      </c>
      <c r="AB22" s="45">
        <f>X22/J22</f>
        <v>2.5619369369369</v>
      </c>
      <c r="AC22" s="58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5"/>
    <mergeCell ref="J6:J15"/>
    <mergeCell ref="U6:U15"/>
    <mergeCell ref="AA6:AA15"/>
    <mergeCell ref="AB6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25</v>
      </c>
      <c r="B2" s="145" t="s">
        <v>26</v>
      </c>
      <c r="E2" s="147"/>
      <c r="F2" s="147"/>
      <c r="G2" s="147"/>
      <c r="H2" s="147"/>
      <c r="I2" s="147"/>
      <c r="J2" s="148"/>
      <c r="K2" s="148"/>
      <c r="L2" s="148" t="s">
        <v>27</v>
      </c>
      <c r="M2" s="148"/>
      <c r="N2" s="148"/>
      <c r="O2" s="148" t="s">
        <v>28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29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30</v>
      </c>
      <c r="CK2" s="306" t="s">
        <v>31</v>
      </c>
      <c r="CL2" s="309" t="s">
        <v>32</v>
      </c>
      <c r="CM2" s="310"/>
      <c r="CN2" s="311"/>
    </row>
    <row r="3" spans="1:94" customHeight="1" ht="14.25">
      <c r="A3" s="145" t="s">
        <v>99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34</v>
      </c>
      <c r="Z3" s="318"/>
      <c r="AA3" s="318"/>
      <c r="AB3" s="318"/>
      <c r="AC3" s="318"/>
      <c r="AD3" s="318"/>
      <c r="AE3" s="318"/>
      <c r="AF3" s="318"/>
      <c r="AG3" s="318"/>
      <c r="AH3" s="319" t="s">
        <v>35</v>
      </c>
      <c r="AI3" s="320"/>
      <c r="AJ3" s="320"/>
      <c r="AK3" s="320"/>
      <c r="AL3" s="320"/>
      <c r="AM3" s="320"/>
      <c r="AN3" s="320"/>
      <c r="AO3" s="320"/>
      <c r="AP3" s="321"/>
      <c r="AQ3" s="322" t="s">
        <v>36</v>
      </c>
      <c r="AR3" s="323"/>
      <c r="AS3" s="323"/>
      <c r="AT3" s="323"/>
      <c r="AU3" s="323"/>
      <c r="AV3" s="323"/>
      <c r="AW3" s="323"/>
      <c r="AX3" s="323"/>
      <c r="AY3" s="324"/>
      <c r="AZ3" s="325" t="s">
        <v>37</v>
      </c>
      <c r="BA3" s="326"/>
      <c r="BB3" s="326"/>
      <c r="BC3" s="326"/>
      <c r="BD3" s="326"/>
      <c r="BE3" s="326"/>
      <c r="BF3" s="326"/>
      <c r="BG3" s="326"/>
      <c r="BH3" s="327"/>
      <c r="BI3" s="312" t="s">
        <v>38</v>
      </c>
      <c r="BJ3" s="313"/>
      <c r="BK3" s="313"/>
      <c r="BL3" s="313"/>
      <c r="BM3" s="313"/>
      <c r="BN3" s="313"/>
      <c r="BO3" s="313"/>
      <c r="BP3" s="313"/>
      <c r="BQ3" s="314"/>
      <c r="BR3" s="293" t="s">
        <v>39</v>
      </c>
      <c r="BS3" s="294"/>
      <c r="BT3" s="294"/>
      <c r="BU3" s="294"/>
      <c r="BV3" s="294"/>
      <c r="BW3" s="294"/>
      <c r="BX3" s="294"/>
      <c r="BY3" s="294"/>
      <c r="BZ3" s="295"/>
      <c r="CA3" s="296" t="s">
        <v>40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41</v>
      </c>
      <c r="CM3" s="300"/>
      <c r="CN3" s="301" t="s">
        <v>42</v>
      </c>
    </row>
    <row r="4" spans="1:94">
      <c r="A4" s="151"/>
      <c r="B4" s="152" t="s">
        <v>43</v>
      </c>
      <c r="C4" s="152" t="s">
        <v>100</v>
      </c>
      <c r="D4" s="153" t="s">
        <v>47</v>
      </c>
      <c r="E4" s="152" t="s">
        <v>48</v>
      </c>
      <c r="F4" s="154" t="s">
        <v>50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51</v>
      </c>
      <c r="Z4" s="158" t="s">
        <v>52</v>
      </c>
      <c r="AA4" s="158" t="s">
        <v>53</v>
      </c>
      <c r="AB4" s="158" t="s">
        <v>17</v>
      </c>
      <c r="AC4" s="158" t="s">
        <v>54</v>
      </c>
      <c r="AD4" s="158" t="s">
        <v>55</v>
      </c>
      <c r="AE4" s="158" t="s">
        <v>56</v>
      </c>
      <c r="AF4" s="158" t="s">
        <v>57</v>
      </c>
      <c r="AG4" s="158" t="s">
        <v>58</v>
      </c>
      <c r="AH4" s="159" t="s">
        <v>51</v>
      </c>
      <c r="AI4" s="159" t="s">
        <v>52</v>
      </c>
      <c r="AJ4" s="159" t="s">
        <v>53</v>
      </c>
      <c r="AK4" s="159" t="s">
        <v>17</v>
      </c>
      <c r="AL4" s="159" t="s">
        <v>54</v>
      </c>
      <c r="AM4" s="159" t="s">
        <v>55</v>
      </c>
      <c r="AN4" s="159" t="s">
        <v>56</v>
      </c>
      <c r="AO4" s="159" t="s">
        <v>57</v>
      </c>
      <c r="AP4" s="159" t="s">
        <v>58</v>
      </c>
      <c r="AQ4" s="160" t="s">
        <v>51</v>
      </c>
      <c r="AR4" s="160" t="s">
        <v>52</v>
      </c>
      <c r="AS4" s="160" t="s">
        <v>53</v>
      </c>
      <c r="AT4" s="160" t="s">
        <v>17</v>
      </c>
      <c r="AU4" s="160" t="s">
        <v>54</v>
      </c>
      <c r="AV4" s="160" t="s">
        <v>55</v>
      </c>
      <c r="AW4" s="160" t="s">
        <v>56</v>
      </c>
      <c r="AX4" s="160" t="s">
        <v>57</v>
      </c>
      <c r="AY4" s="160" t="s">
        <v>58</v>
      </c>
      <c r="AZ4" s="161" t="s">
        <v>51</v>
      </c>
      <c r="BA4" s="161" t="s">
        <v>52</v>
      </c>
      <c r="BB4" s="161" t="s">
        <v>53</v>
      </c>
      <c r="BC4" s="161" t="s">
        <v>17</v>
      </c>
      <c r="BD4" s="161" t="s">
        <v>54</v>
      </c>
      <c r="BE4" s="161" t="s">
        <v>55</v>
      </c>
      <c r="BF4" s="161" t="s">
        <v>56</v>
      </c>
      <c r="BG4" s="161" t="s">
        <v>57</v>
      </c>
      <c r="BH4" s="161" t="s">
        <v>58</v>
      </c>
      <c r="BI4" s="162" t="s">
        <v>51</v>
      </c>
      <c r="BJ4" s="162" t="s">
        <v>52</v>
      </c>
      <c r="BK4" s="162" t="s">
        <v>53</v>
      </c>
      <c r="BL4" s="162" t="s">
        <v>17</v>
      </c>
      <c r="BM4" s="162" t="s">
        <v>54</v>
      </c>
      <c r="BN4" s="162" t="s">
        <v>55</v>
      </c>
      <c r="BO4" s="162" t="s">
        <v>56</v>
      </c>
      <c r="BP4" s="162" t="s">
        <v>57</v>
      </c>
      <c r="BQ4" s="162" t="s">
        <v>58</v>
      </c>
      <c r="BR4" s="163" t="s">
        <v>51</v>
      </c>
      <c r="BS4" s="163" t="s">
        <v>52</v>
      </c>
      <c r="BT4" s="163" t="s">
        <v>53</v>
      </c>
      <c r="BU4" s="163" t="s">
        <v>17</v>
      </c>
      <c r="BV4" s="163" t="s">
        <v>54</v>
      </c>
      <c r="BW4" s="163" t="s">
        <v>55</v>
      </c>
      <c r="BX4" s="163" t="s">
        <v>56</v>
      </c>
      <c r="BY4" s="163" t="s">
        <v>57</v>
      </c>
      <c r="BZ4" s="163" t="s">
        <v>58</v>
      </c>
      <c r="CA4" s="164" t="s">
        <v>51</v>
      </c>
      <c r="CB4" s="164" t="s">
        <v>52</v>
      </c>
      <c r="CC4" s="164" t="s">
        <v>53</v>
      </c>
      <c r="CD4" s="164" t="s">
        <v>17</v>
      </c>
      <c r="CE4" s="164" t="s">
        <v>54</v>
      </c>
      <c r="CF4" s="164" t="s">
        <v>55</v>
      </c>
      <c r="CG4" s="164" t="s">
        <v>56</v>
      </c>
      <c r="CH4" s="164" t="s">
        <v>57</v>
      </c>
      <c r="CI4" s="164" t="s">
        <v>58</v>
      </c>
      <c r="CJ4" s="305"/>
      <c r="CK4" s="308"/>
      <c r="CL4" s="165" t="s">
        <v>59</v>
      </c>
      <c r="CM4" s="165" t="s">
        <v>60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1.6303674216136</v>
      </c>
      <c r="B6" s="346" t="s">
        <v>101</v>
      </c>
      <c r="C6" s="346"/>
      <c r="D6" s="346"/>
      <c r="E6" s="175" t="s">
        <v>102</v>
      </c>
      <c r="F6" s="175" t="s">
        <v>103</v>
      </c>
      <c r="G6" s="339">
        <v>9584956</v>
      </c>
      <c r="H6" s="176">
        <v>6185</v>
      </c>
      <c r="I6" s="176">
        <v>0</v>
      </c>
      <c r="J6" s="176">
        <v>349166</v>
      </c>
      <c r="K6" s="177">
        <v>2306</v>
      </c>
      <c r="L6" s="178">
        <f>IFERROR(K6/J6,"-")</f>
        <v>0.0066043085523791</v>
      </c>
      <c r="M6" s="176">
        <v>88</v>
      </c>
      <c r="N6" s="176">
        <v>1041</v>
      </c>
      <c r="O6" s="178">
        <f>IFERROR(M6/(K6),"-")</f>
        <v>0.038161318300087</v>
      </c>
      <c r="P6" s="179">
        <f>IFERROR(G6/SUM(K6:K6),"-")</f>
        <v>4156.5290546401</v>
      </c>
      <c r="Q6" s="180">
        <v>321</v>
      </c>
      <c r="R6" s="178">
        <f>IF(K6=0,"-",Q6/K6)</f>
        <v>0.13920208152645</v>
      </c>
      <c r="S6" s="344">
        <v>15627000</v>
      </c>
      <c r="T6" s="345">
        <f>IFERROR(S6/K6,"-")</f>
        <v>6776.6695576756</v>
      </c>
      <c r="U6" s="345">
        <f>IFERROR(S6/Q6,"-")</f>
        <v>48682.242990654</v>
      </c>
      <c r="V6" s="339">
        <f>SUM(S6:S6)-SUM(G6:G6)</f>
        <v>6042044</v>
      </c>
      <c r="W6" s="182">
        <f>SUM(S6:S6)/SUM(G6:G6)</f>
        <v>1.6303674216136</v>
      </c>
      <c r="Y6" s="183"/>
      <c r="Z6" s="184">
        <f>IF(K6=0,"",IF(Y6=0,"",(Y6/K6)))</f>
        <v>0</v>
      </c>
      <c r="AA6" s="183"/>
      <c r="AB6" s="185" t="str">
        <f>IFERROR(AA6/Y6,"-")</f>
        <v>-</v>
      </c>
      <c r="AC6" s="186"/>
      <c r="AD6" s="187" t="str">
        <f>IFERROR(AC6/Y6,"-")</f>
        <v>-</v>
      </c>
      <c r="AE6" s="188"/>
      <c r="AF6" s="188"/>
      <c r="AG6" s="188"/>
      <c r="AH6" s="189">
        <v>4</v>
      </c>
      <c r="AI6" s="190">
        <f>IF(K6=0,"",IF(AH6=0,"",(AH6/K6)))</f>
        <v>0.0017346053772767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>
        <v>6</v>
      </c>
      <c r="AR6" s="196">
        <f>IF(K6=0,"",IF(AQ6=0,"",(AQ6/K6)))</f>
        <v>0.002601908065915</v>
      </c>
      <c r="AS6" s="195"/>
      <c r="AT6" s="197">
        <f>IFERROR(AS6/AQ6,"-")</f>
        <v>0</v>
      </c>
      <c r="AU6" s="198"/>
      <c r="AV6" s="199">
        <f>IFERROR(AU6/AQ6,"-")</f>
        <v>0</v>
      </c>
      <c r="AW6" s="200"/>
      <c r="AX6" s="200"/>
      <c r="AY6" s="200"/>
      <c r="AZ6" s="201">
        <v>85</v>
      </c>
      <c r="BA6" s="202">
        <f>IF(K6=0,"",IF(AZ6=0,"",(AZ6/K6)))</f>
        <v>0.036860364267129</v>
      </c>
      <c r="BB6" s="201">
        <v>4</v>
      </c>
      <c r="BC6" s="203">
        <f>IFERROR(BB6/AZ6,"-")</f>
        <v>0.047058823529412</v>
      </c>
      <c r="BD6" s="204">
        <v>510000</v>
      </c>
      <c r="BE6" s="205">
        <f>IFERROR(BD6/AZ6,"-")</f>
        <v>6000</v>
      </c>
      <c r="BF6" s="206">
        <v>1</v>
      </c>
      <c r="BG6" s="206"/>
      <c r="BH6" s="206">
        <v>3</v>
      </c>
      <c r="BI6" s="207">
        <v>1346</v>
      </c>
      <c r="BJ6" s="208">
        <f>IF(K6=0,"",IF(BI6=0,"",(BI6/K6)))</f>
        <v>0.5836947094536</v>
      </c>
      <c r="BK6" s="209">
        <v>149</v>
      </c>
      <c r="BL6" s="210">
        <f>IFERROR(BK6/BI6,"-")</f>
        <v>0.11069836552749</v>
      </c>
      <c r="BM6" s="211">
        <v>3914000</v>
      </c>
      <c r="BN6" s="212">
        <f>IFERROR(BM6/BI6,"-")</f>
        <v>2907.8751857355</v>
      </c>
      <c r="BO6" s="213">
        <v>64</v>
      </c>
      <c r="BP6" s="213">
        <v>32</v>
      </c>
      <c r="BQ6" s="213">
        <v>53</v>
      </c>
      <c r="BR6" s="214">
        <v>710</v>
      </c>
      <c r="BS6" s="215">
        <f>IF(K6=0,"",IF(BR6=0,"",(BR6/K6)))</f>
        <v>0.30789245446661</v>
      </c>
      <c r="BT6" s="216">
        <v>119</v>
      </c>
      <c r="BU6" s="217">
        <f>IFERROR(BT6/BR6,"-")</f>
        <v>0.16760563380282</v>
      </c>
      <c r="BV6" s="218">
        <v>8706000</v>
      </c>
      <c r="BW6" s="219">
        <f>IFERROR(BV6/BR6,"-")</f>
        <v>12261.971830986</v>
      </c>
      <c r="BX6" s="220">
        <v>42</v>
      </c>
      <c r="BY6" s="220">
        <v>17</v>
      </c>
      <c r="BZ6" s="220">
        <v>60</v>
      </c>
      <c r="CA6" s="221">
        <v>155</v>
      </c>
      <c r="CB6" s="222">
        <f>IF(K6=0,"",IF(CA6=0,"",(CA6/K6)))</f>
        <v>0.067215958369471</v>
      </c>
      <c r="CC6" s="223">
        <v>49</v>
      </c>
      <c r="CD6" s="224">
        <f>IFERROR(CC6/CA6,"-")</f>
        <v>0.31612903225806</v>
      </c>
      <c r="CE6" s="225">
        <v>2497000</v>
      </c>
      <c r="CF6" s="226">
        <f>IFERROR(CE6/CA6,"-")</f>
        <v>16109.677419355</v>
      </c>
      <c r="CG6" s="227">
        <v>16</v>
      </c>
      <c r="CH6" s="227">
        <v>10</v>
      </c>
      <c r="CI6" s="227">
        <v>23</v>
      </c>
      <c r="CJ6" s="228">
        <v>321</v>
      </c>
      <c r="CK6" s="229">
        <v>15627000</v>
      </c>
      <c r="CL6" s="229">
        <v>4490000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231"/>
      <c r="B7" s="151"/>
      <c r="C7" s="232"/>
      <c r="D7" s="233"/>
      <c r="E7" s="175"/>
      <c r="F7" s="175"/>
      <c r="G7" s="340"/>
      <c r="H7" s="234"/>
      <c r="I7" s="234"/>
      <c r="J7" s="176"/>
      <c r="K7" s="176"/>
      <c r="L7" s="235"/>
      <c r="M7" s="235"/>
      <c r="N7" s="176"/>
      <c r="O7" s="235"/>
      <c r="P7" s="181"/>
      <c r="Q7" s="181"/>
      <c r="R7" s="181"/>
      <c r="S7" s="344"/>
      <c r="T7" s="344"/>
      <c r="U7" s="344"/>
      <c r="V7" s="344"/>
      <c r="W7" s="235"/>
      <c r="X7" s="172"/>
      <c r="Y7" s="236"/>
      <c r="Z7" s="237"/>
      <c r="AA7" s="236"/>
      <c r="AB7" s="238"/>
      <c r="AC7" s="239"/>
      <c r="AD7" s="240"/>
      <c r="AE7" s="241"/>
      <c r="AF7" s="241"/>
      <c r="AG7" s="241"/>
      <c r="AH7" s="236"/>
      <c r="AI7" s="237"/>
      <c r="AJ7" s="236"/>
      <c r="AK7" s="238"/>
      <c r="AL7" s="239"/>
      <c r="AM7" s="240"/>
      <c r="AN7" s="241"/>
      <c r="AO7" s="241"/>
      <c r="AP7" s="241"/>
      <c r="AQ7" s="236"/>
      <c r="AR7" s="237"/>
      <c r="AS7" s="236"/>
      <c r="AT7" s="238"/>
      <c r="AU7" s="239"/>
      <c r="AV7" s="240"/>
      <c r="AW7" s="241"/>
      <c r="AX7" s="241"/>
      <c r="AY7" s="241"/>
      <c r="AZ7" s="236"/>
      <c r="BA7" s="237"/>
      <c r="BB7" s="236"/>
      <c r="BC7" s="238"/>
      <c r="BD7" s="239"/>
      <c r="BE7" s="240"/>
      <c r="BF7" s="241"/>
      <c r="BG7" s="241"/>
      <c r="BH7" s="241"/>
      <c r="BI7" s="173"/>
      <c r="BJ7" s="242"/>
      <c r="BK7" s="236"/>
      <c r="BL7" s="238"/>
      <c r="BM7" s="239"/>
      <c r="BN7" s="240"/>
      <c r="BO7" s="241"/>
      <c r="BP7" s="241"/>
      <c r="BQ7" s="241"/>
      <c r="BR7" s="173"/>
      <c r="BS7" s="242"/>
      <c r="BT7" s="236"/>
      <c r="BU7" s="238"/>
      <c r="BV7" s="239"/>
      <c r="BW7" s="240"/>
      <c r="BX7" s="241"/>
      <c r="BY7" s="241"/>
      <c r="BZ7" s="241"/>
      <c r="CA7" s="173"/>
      <c r="CB7" s="242"/>
      <c r="CC7" s="236"/>
      <c r="CD7" s="238"/>
      <c r="CE7" s="239"/>
      <c r="CF7" s="240"/>
      <c r="CG7" s="241"/>
      <c r="CH7" s="241"/>
      <c r="CI7" s="241"/>
      <c r="CJ7" s="243"/>
      <c r="CK7" s="239"/>
      <c r="CL7" s="239"/>
      <c r="CM7" s="239"/>
      <c r="CN7" s="244"/>
    </row>
    <row r="8" spans="1:94">
      <c r="A8" s="231"/>
      <c r="B8" s="245"/>
      <c r="C8" s="176"/>
      <c r="D8" s="176"/>
      <c r="E8" s="246"/>
      <c r="F8" s="247"/>
      <c r="G8" s="341"/>
      <c r="H8" s="234"/>
      <c r="I8" s="234"/>
      <c r="J8" s="176"/>
      <c r="K8" s="176"/>
      <c r="L8" s="235"/>
      <c r="M8" s="235"/>
      <c r="N8" s="176"/>
      <c r="O8" s="235"/>
      <c r="P8" s="181"/>
      <c r="Q8" s="181"/>
      <c r="R8" s="181"/>
      <c r="S8" s="344"/>
      <c r="T8" s="344"/>
      <c r="U8" s="344"/>
      <c r="V8" s="344"/>
      <c r="W8" s="235"/>
      <c r="X8" s="248"/>
      <c r="Y8" s="236"/>
      <c r="Z8" s="237"/>
      <c r="AA8" s="236"/>
      <c r="AB8" s="238"/>
      <c r="AC8" s="239"/>
      <c r="AD8" s="240"/>
      <c r="AE8" s="241"/>
      <c r="AF8" s="241"/>
      <c r="AG8" s="241"/>
      <c r="AH8" s="236"/>
      <c r="AI8" s="237"/>
      <c r="AJ8" s="236"/>
      <c r="AK8" s="238"/>
      <c r="AL8" s="239"/>
      <c r="AM8" s="240"/>
      <c r="AN8" s="241"/>
      <c r="AO8" s="241"/>
      <c r="AP8" s="241"/>
      <c r="AQ8" s="236"/>
      <c r="AR8" s="237"/>
      <c r="AS8" s="236"/>
      <c r="AT8" s="238"/>
      <c r="AU8" s="239"/>
      <c r="AV8" s="240"/>
      <c r="AW8" s="241"/>
      <c r="AX8" s="241"/>
      <c r="AY8" s="241"/>
      <c r="AZ8" s="236"/>
      <c r="BA8" s="237"/>
      <c r="BB8" s="236"/>
      <c r="BC8" s="238"/>
      <c r="BD8" s="239"/>
      <c r="BE8" s="240"/>
      <c r="BF8" s="241"/>
      <c r="BG8" s="241"/>
      <c r="BH8" s="241"/>
      <c r="BI8" s="173"/>
      <c r="BJ8" s="242"/>
      <c r="BK8" s="236"/>
      <c r="BL8" s="238"/>
      <c r="BM8" s="239"/>
      <c r="BN8" s="240"/>
      <c r="BO8" s="241"/>
      <c r="BP8" s="241"/>
      <c r="BQ8" s="241"/>
      <c r="BR8" s="173"/>
      <c r="BS8" s="242"/>
      <c r="BT8" s="236"/>
      <c r="BU8" s="238"/>
      <c r="BV8" s="239"/>
      <c r="BW8" s="240"/>
      <c r="BX8" s="241"/>
      <c r="BY8" s="241"/>
      <c r="BZ8" s="241"/>
      <c r="CA8" s="173"/>
      <c r="CB8" s="242"/>
      <c r="CC8" s="236"/>
      <c r="CD8" s="238"/>
      <c r="CE8" s="239"/>
      <c r="CF8" s="240"/>
      <c r="CG8" s="241"/>
      <c r="CH8" s="241"/>
      <c r="CI8" s="241"/>
      <c r="CJ8" s="243"/>
      <c r="CK8" s="239"/>
      <c r="CL8" s="239"/>
      <c r="CM8" s="239"/>
      <c r="CN8" s="244"/>
    </row>
    <row r="9" spans="1:94">
      <c r="A9" s="166">
        <f>Z9</f>
        <v/>
      </c>
      <c r="B9" s="249"/>
      <c r="C9" s="249"/>
      <c r="D9" s="249"/>
      <c r="E9" s="250" t="s">
        <v>104</v>
      </c>
      <c r="F9" s="250"/>
      <c r="G9" s="342">
        <f>SUM(G6:G8)</f>
        <v>9584956</v>
      </c>
      <c r="H9" s="249">
        <f>SUM(H6:H8)</f>
        <v>6185</v>
      </c>
      <c r="I9" s="249">
        <f>SUM(I6:I8)</f>
        <v>0</v>
      </c>
      <c r="J9" s="249">
        <f>SUM(J6:J8)</f>
        <v>349166</v>
      </c>
      <c r="K9" s="249">
        <f>SUM(K6:K8)</f>
        <v>2306</v>
      </c>
      <c r="L9" s="251">
        <f>IFERROR(K9/J9,"-")</f>
        <v>0.0066043085523791</v>
      </c>
      <c r="M9" s="252">
        <f>SUM(M6:M8)</f>
        <v>88</v>
      </c>
      <c r="N9" s="252">
        <f>SUM(N6:N8)</f>
        <v>1041</v>
      </c>
      <c r="O9" s="251">
        <f>IFERROR(M9/K9,"-")</f>
        <v>0.038161318300087</v>
      </c>
      <c r="P9" s="253">
        <f>IFERROR(G9/K9,"-")</f>
        <v>4156.5290546401</v>
      </c>
      <c r="Q9" s="254">
        <f>SUM(Q6:Q8)</f>
        <v>321</v>
      </c>
      <c r="R9" s="251">
        <f>IFERROR(Q9/K9,"-")</f>
        <v>0.13920208152645</v>
      </c>
      <c r="S9" s="342">
        <f>SUM(S6:S8)</f>
        <v>15627000</v>
      </c>
      <c r="T9" s="342">
        <f>IFERROR(S9/K9,"-")</f>
        <v>6776.6695576756</v>
      </c>
      <c r="U9" s="342">
        <f>IFERROR(S9/Q9,"-")</f>
        <v>48682.242990654</v>
      </c>
      <c r="V9" s="342">
        <f>S9-G9</f>
        <v>6042044</v>
      </c>
      <c r="W9" s="255">
        <f>S9/G9</f>
        <v>1.6303674216136</v>
      </c>
      <c r="X9" s="256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