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<sst xmlns="http://schemas.openxmlformats.org/spreadsheetml/2006/main" uniqueCount="142">
  <si>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</si>
  <si>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</si>
  <si>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</si>
  <si>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</si>
  <si>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</si>
  <si>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</si>
  <si>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</si>
  <si>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</si>
  <si>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</si>
  <si>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</si>
  <si>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</si>
  <si>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</si>
  <si>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</si>
  <si>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</si>
  <si>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</si>
  <si>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</si>
  <si>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</si>
  <si>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</si>
  <si>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</si>
  <si>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</si>
  <si>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</si>
  <si>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</si>
  <si>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</si>
  <si>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</si>
  <si>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</si>
  <si>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</si>
  <si>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</si>
  <si>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</si>
  <si>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</si>
  <si>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</si>
  <si>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</si>
  <si>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</si>
  <si>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</si>
  <si>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</si>
  <si>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</si>
  <si>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</si>
  <si>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</si>
  <si>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</si>
  <si>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</si>
  <si>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</si>
  <si>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</si>
  <si>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</si>
  <si>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</si>
  <si>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</si>
  <si>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</si>
  <si>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</si>
  <si>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</si>
  <si>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</si>
  <si>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</si>
  <si>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</si>
  <si>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</si>
  <si>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</si>
  <si>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</si>
  <si>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</si>
  <si>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</si>
  <si>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</si>
  <si>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</si>
  <si>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</si>
  <si>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</si>
  <si>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</si>
  <si>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</si>
  <si>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np3157</t>
  </si>
  <si>
    <t>右女3（緒方泰子）</t>
  </si>
  <si>
    <t>もう50代の熟女だけど</t>
  </si>
  <si>
    <t>lp03_a</t>
  </si>
  <si>
    <t>スポーツ報知関西</t>
  </si>
  <si>
    <t>全5段つかみ4回</t>
  </si>
  <si>
    <t>np3158</t>
  </si>
  <si>
    <t>空電</t>
  </si>
  <si>
    <t>np3159</t>
  </si>
  <si>
    <t>DVDパッケージ＿ストーリー版（赤い服女性）</t>
  </si>
  <si>
    <t>え美熟女が</t>
  </si>
  <si>
    <t>np3160</t>
  </si>
  <si>
    <t>np3161</t>
  </si>
  <si>
    <t>C版（緒方泰子）</t>
  </si>
  <si>
    <t>久々に興奮しました</t>
  </si>
  <si>
    <t>np3162</t>
  </si>
  <si>
    <t>np3163</t>
  </si>
  <si>
    <t>デリヘル版（赤い服女性）</t>
  </si>
  <si>
    <t>中年の男女が出会える昭和世代専門の出会い場</t>
  </si>
  <si>
    <t>np3164</t>
  </si>
  <si>
    <t>np3165</t>
  </si>
  <si>
    <t>①再婚&amp;理解者版（緒方泰子）</t>
  </si>
  <si>
    <t>デイリー13「上目遣いの熟女に酔いしれる」</t>
  </si>
  <si>
    <t>ニッカン関西</t>
  </si>
  <si>
    <t>半2段つかみ10段保証</t>
  </si>
  <si>
    <t>1～10日</t>
  </si>
  <si>
    <t>np3166</t>
  </si>
  <si>
    <t>np3167</t>
  </si>
  <si>
    <t>②求人版（赤い服女性）</t>
  </si>
  <si>
    <t>214「これぞ令和の美熟女サイトの極み」</t>
  </si>
  <si>
    <t>11～20日</t>
  </si>
  <si>
    <t>np3168</t>
  </si>
  <si>
    <t>np3169</t>
  </si>
  <si>
    <t>③大正版③大正版（緒方泰子）</t>
  </si>
  <si>
    <t>215「彼女を作るなら夏が狙い目！なんと今、出会いサイトの女性利用者が急増中です！」</t>
  </si>
  <si>
    <t>21～31日</t>
  </si>
  <si>
    <t>np3170</t>
  </si>
  <si>
    <t>np3171</t>
  </si>
  <si>
    <t>DVDパッケージ＿ストーリー版（緒方泰子）</t>
  </si>
  <si>
    <t>スポニチ関東</t>
  </si>
  <si>
    <t>全5段</t>
  </si>
  <si>
    <t>8月14日(日)</t>
  </si>
  <si>
    <t>np3172</t>
  </si>
  <si>
    <t>np3173</t>
  </si>
  <si>
    <t>学生いませんギャルもいません熟女熟女熟女熟女</t>
  </si>
  <si>
    <t>lp03_l</t>
  </si>
  <si>
    <t>サンスポ関東</t>
  </si>
  <si>
    <t>1C終面全5段</t>
  </si>
  <si>
    <t>np3174</t>
  </si>
  <si>
    <t>np3175</t>
  </si>
  <si>
    <t>サンスポ関西</t>
  </si>
  <si>
    <t>8月19日(金)</t>
  </si>
  <si>
    <t>np3176</t>
  </si>
  <si>
    <t>np3177</t>
  </si>
  <si>
    <t>デイリースポーツ関西</t>
  </si>
  <si>
    <t>4C終面全5段</t>
  </si>
  <si>
    <t>8月06日(土)</t>
  </si>
  <si>
    <t>np3178</t>
  </si>
  <si>
    <t>np3179</t>
  </si>
  <si>
    <t>8月13日(土)</t>
  </si>
  <si>
    <t>np3180</t>
  </si>
  <si>
    <t>np3181</t>
  </si>
  <si>
    <t>求人版（緒方泰子）</t>
  </si>
  <si>
    <t>50〜70代男性限定熟女好きな男性募集中</t>
  </si>
  <si>
    <t>lp03_g</t>
  </si>
  <si>
    <t>スポーツ報知関東</t>
  </si>
  <si>
    <t>4C終面雑報</t>
  </si>
  <si>
    <t>8月18日(木)</t>
  </si>
  <si>
    <t>np3182</t>
  </si>
  <si>
    <t>np3183</t>
  </si>
  <si>
    <t>九スポ</t>
  </si>
  <si>
    <t>記事枠</t>
  </si>
  <si>
    <t>8月08日(月)</t>
  </si>
  <si>
    <t>np3184</t>
  </si>
  <si>
    <t>新聞 TOTAL</t>
  </si>
  <si>
    <t>●リスティング 広告</t>
  </si>
  <si>
    <t>UA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</si>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</sst>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28</v>
      </c>
      <c r="D6" s="329">
        <v>1500000</v>
      </c>
      <c r="E6" s="79">
        <v>656</v>
      </c>
      <c r="F6" s="79">
        <v>210</v>
      </c>
      <c r="G6" s="79">
        <v>704</v>
      </c>
      <c r="H6" s="89">
        <v>88</v>
      </c>
      <c r="I6" s="90">
        <v>1</v>
      </c>
      <c r="J6" s="143">
        <f>H6+I6</f>
        <v>89</v>
      </c>
      <c r="K6" s="80">
        <f>IFERROR(J6/G6,"-")</f>
        <v>0.12642045454545</v>
      </c>
      <c r="L6" s="79">
        <v>3</v>
      </c>
      <c r="M6" s="79">
        <v>30</v>
      </c>
      <c r="N6" s="80">
        <f>IFERROR(L6/J6,"-")</f>
        <v>0.033707865168539</v>
      </c>
      <c r="O6" s="81">
        <f>IFERROR(D6/J6,"-")</f>
        <v>16853.93258427</v>
      </c>
      <c r="P6" s="82">
        <v>23</v>
      </c>
      <c r="Q6" s="80">
        <f>IFERROR(P6/J6,"-")</f>
        <v>0.25842696629213</v>
      </c>
      <c r="R6" s="334">
        <v>401000</v>
      </c>
      <c r="S6" s="335">
        <f>IFERROR(R6/J6,"-")</f>
        <v>4505.6179775281</v>
      </c>
      <c r="T6" s="335">
        <f>IFERROR(R6/P6,"-")</f>
        <v>17434.782608696</v>
      </c>
      <c r="U6" s="329">
        <f>IFERROR(R6-D6,"-")</f>
        <v>-1099000</v>
      </c>
      <c r="V6" s="83">
        <f>R6/D6</f>
        <v>0.26733333333333</v>
      </c>
      <c r="W6" s="77"/>
      <c r="X6" s="142"/>
    </row>
    <row r="7" spans="1:24">
      <c r="A7" s="78"/>
      <c r="B7" s="84" t="s">
        <v>24</v>
      </c>
      <c r="C7" s="84">
        <v>1</v>
      </c>
      <c r="D7" s="329">
        <v>9064814</v>
      </c>
      <c r="E7" s="79">
        <v>6374</v>
      </c>
      <c r="F7" s="79">
        <v>0</v>
      </c>
      <c r="G7" s="79">
        <v>376270</v>
      </c>
      <c r="H7" s="89">
        <v>2394</v>
      </c>
      <c r="I7" s="90">
        <v>0</v>
      </c>
      <c r="J7" s="143">
        <f>H7+I7</f>
        <v>2394</v>
      </c>
      <c r="K7" s="80">
        <f>IFERROR(J7/G7,"-")</f>
        <v>0.0063624524942196</v>
      </c>
      <c r="L7" s="79">
        <v>96</v>
      </c>
      <c r="M7" s="79">
        <v>1032</v>
      </c>
      <c r="N7" s="80">
        <f>IFERROR(L7/J7,"-")</f>
        <v>0.040100250626566</v>
      </c>
      <c r="O7" s="81">
        <f>IFERROR(D7/J7,"-")</f>
        <v>3786.4720133668</v>
      </c>
      <c r="P7" s="82">
        <v>319</v>
      </c>
      <c r="Q7" s="80">
        <f>IFERROR(P7/J7,"-")</f>
        <v>0.13324979114453</v>
      </c>
      <c r="R7" s="334">
        <v>14291000</v>
      </c>
      <c r="S7" s="335">
        <f>IFERROR(R7/J7,"-")</f>
        <v>5969.507101086</v>
      </c>
      <c r="T7" s="335">
        <f>IFERROR(R7/P7,"-")</f>
        <v>44799.373040752</v>
      </c>
      <c r="U7" s="329">
        <f>IFERROR(R7-D7,"-")</f>
        <v>5226186</v>
      </c>
      <c r="V7" s="83">
        <f>R7/D7</f>
        <v>1.5765353817519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10564814</v>
      </c>
      <c r="E10" s="41">
        <f>SUM(E6:E8)</f>
        <v>7030</v>
      </c>
      <c r="F10" s="41">
        <f>SUM(F6:F8)</f>
        <v>210</v>
      </c>
      <c r="G10" s="41">
        <f>SUM(G6:G8)</f>
        <v>376974</v>
      </c>
      <c r="H10" s="41">
        <f>SUM(H6:H8)</f>
        <v>2482</v>
      </c>
      <c r="I10" s="41">
        <f>SUM(I6:I8)</f>
        <v>1</v>
      </c>
      <c r="J10" s="41">
        <f>SUM(J6:J8)</f>
        <v>2483</v>
      </c>
      <c r="K10" s="42">
        <f>IFERROR(J10/G10,"-")</f>
        <v>0.0065866611490448</v>
      </c>
      <c r="L10" s="76">
        <f>SUM(L6:L8)</f>
        <v>99</v>
      </c>
      <c r="M10" s="76">
        <f>SUM(M6:M8)</f>
        <v>1062</v>
      </c>
      <c r="N10" s="42">
        <f>IFERROR(L10/J10,"-")</f>
        <v>0.039871123640757</v>
      </c>
      <c r="O10" s="43">
        <f>IFERROR(D10/J10,"-")</f>
        <v>4254.8586387435</v>
      </c>
      <c r="P10" s="44">
        <f>SUM(P6:P8)</f>
        <v>342</v>
      </c>
      <c r="Q10" s="42">
        <f>IFERROR(P10/J10,"-")</f>
        <v>0.1377366089408</v>
      </c>
      <c r="R10" s="332">
        <f>SUM(R6:R8)</f>
        <v>14692000</v>
      </c>
      <c r="S10" s="332">
        <f>IFERROR(R10/J10,"-")</f>
        <v>5917.0358437374</v>
      </c>
      <c r="T10" s="332">
        <f>IFERROR(P10/P10,"-")</f>
        <v>1</v>
      </c>
      <c r="U10" s="332">
        <f>SUM(U6:U8)</f>
        <v>4127186</v>
      </c>
      <c r="V10" s="45">
        <f>IFERROR(R10/D10,"-")</f>
        <v>1.3906539196999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0.10416666666667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88"/>
      <c r="J6" s="329">
        <v>336000</v>
      </c>
      <c r="K6" s="79">
        <v>4</v>
      </c>
      <c r="L6" s="79">
        <v>0</v>
      </c>
      <c r="M6" s="79">
        <v>23</v>
      </c>
      <c r="N6" s="89">
        <v>2</v>
      </c>
      <c r="O6" s="90">
        <v>0</v>
      </c>
      <c r="P6" s="91">
        <f>N6+O6</f>
        <v>2</v>
      </c>
      <c r="Q6" s="80">
        <f>IFERROR(P6/M6,"-")</f>
        <v>0.08695652173913</v>
      </c>
      <c r="R6" s="79">
        <v>0</v>
      </c>
      <c r="S6" s="79">
        <v>1</v>
      </c>
      <c r="T6" s="80">
        <f>IFERROR(R6/(P6),"-")</f>
        <v>0</v>
      </c>
      <c r="U6" s="335">
        <f>IFERROR(J6/SUM(N6:O13),"-")</f>
        <v>28000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SUM(X6:X13)-SUM(J6:J13)</f>
        <v>-301000</v>
      </c>
      <c r="AB6" s="83">
        <f>SUM(X6:X13)/SUM(J6:J13)</f>
        <v>0.10416666666667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67</v>
      </c>
      <c r="C7" s="346"/>
      <c r="D7" s="346" t="s">
        <v>62</v>
      </c>
      <c r="E7" s="346" t="s">
        <v>63</v>
      </c>
      <c r="F7" s="346" t="s">
        <v>68</v>
      </c>
      <c r="G7" s="88"/>
      <c r="H7" s="88"/>
      <c r="I7" s="88"/>
      <c r="J7" s="329"/>
      <c r="K7" s="79">
        <v>133</v>
      </c>
      <c r="L7" s="79">
        <v>16</v>
      </c>
      <c r="M7" s="79">
        <v>7</v>
      </c>
      <c r="N7" s="89">
        <v>2</v>
      </c>
      <c r="O7" s="90">
        <v>0</v>
      </c>
      <c r="P7" s="91">
        <f>N7+O7</f>
        <v>2</v>
      </c>
      <c r="Q7" s="80">
        <f>IFERROR(P7/M7,"-")</f>
        <v>0.28571428571429</v>
      </c>
      <c r="R7" s="79">
        <v>0</v>
      </c>
      <c r="S7" s="79">
        <v>1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69</v>
      </c>
      <c r="C8" s="346"/>
      <c r="D8" s="346" t="s">
        <v>70</v>
      </c>
      <c r="E8" s="346" t="s">
        <v>71</v>
      </c>
      <c r="F8" s="346" t="s">
        <v>64</v>
      </c>
      <c r="G8" s="88" t="s">
        <v>65</v>
      </c>
      <c r="H8" s="88" t="s">
        <v>66</v>
      </c>
      <c r="I8" s="88"/>
      <c r="J8" s="329"/>
      <c r="K8" s="79">
        <v>5</v>
      </c>
      <c r="L8" s="79">
        <v>0</v>
      </c>
      <c r="M8" s="79">
        <v>36</v>
      </c>
      <c r="N8" s="89">
        <v>3</v>
      </c>
      <c r="O8" s="90">
        <v>0</v>
      </c>
      <c r="P8" s="91">
        <f>N8+O8</f>
        <v>3</v>
      </c>
      <c r="Q8" s="80">
        <f>IFERROR(P8/M8,"-")</f>
        <v>0.083333333333333</v>
      </c>
      <c r="R8" s="79">
        <v>0</v>
      </c>
      <c r="S8" s="79">
        <v>2</v>
      </c>
      <c r="T8" s="80">
        <f>IFERROR(R8/(P8),"-")</f>
        <v>0</v>
      </c>
      <c r="U8" s="335"/>
      <c r="V8" s="82">
        <v>1</v>
      </c>
      <c r="W8" s="80">
        <f>IF(P8=0,"-",V8/P8)</f>
        <v>0.33333333333333</v>
      </c>
      <c r="X8" s="334">
        <v>10000</v>
      </c>
      <c r="Y8" s="335">
        <f>IFERROR(X8/P8,"-")</f>
        <v>3333.3333333333</v>
      </c>
      <c r="Z8" s="335">
        <f>IFERROR(X8/V8,"-")</f>
        <v>10000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0.33333333333333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>
        <v>1</v>
      </c>
      <c r="BQ8" s="120">
        <f>IFERROR(BP8/BN8,"-")</f>
        <v>1</v>
      </c>
      <c r="BR8" s="121">
        <v>10000</v>
      </c>
      <c r="BS8" s="122">
        <f>IFERROR(BR8/BN8,"-")</f>
        <v>10000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10000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72</v>
      </c>
      <c r="C9" s="346"/>
      <c r="D9" s="346" t="s">
        <v>70</v>
      </c>
      <c r="E9" s="346" t="s">
        <v>71</v>
      </c>
      <c r="F9" s="346" t="s">
        <v>68</v>
      </c>
      <c r="G9" s="88"/>
      <c r="H9" s="88"/>
      <c r="I9" s="88"/>
      <c r="J9" s="329"/>
      <c r="K9" s="79">
        <v>16</v>
      </c>
      <c r="L9" s="79">
        <v>12</v>
      </c>
      <c r="M9" s="79">
        <v>7</v>
      </c>
      <c r="N9" s="89">
        <v>2</v>
      </c>
      <c r="O9" s="90">
        <v>0</v>
      </c>
      <c r="P9" s="91">
        <f>N9+O9</f>
        <v>2</v>
      </c>
      <c r="Q9" s="80">
        <f>IFERROR(P9/M9,"-")</f>
        <v>0.28571428571429</v>
      </c>
      <c r="R9" s="79">
        <v>0</v>
      </c>
      <c r="S9" s="79">
        <v>1</v>
      </c>
      <c r="T9" s="80">
        <f>IFERROR(R9/(P9),"-")</f>
        <v>0</v>
      </c>
      <c r="U9" s="335"/>
      <c r="V9" s="82">
        <v>2</v>
      </c>
      <c r="W9" s="80">
        <f>IF(P9=0,"-",V9/P9)</f>
        <v>1</v>
      </c>
      <c r="X9" s="334">
        <v>25000</v>
      </c>
      <c r="Y9" s="335">
        <f>IFERROR(X9/P9,"-")</f>
        <v>12500</v>
      </c>
      <c r="Z9" s="335">
        <f>IFERROR(X9/V9,"-")</f>
        <v>12500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>
        <v>1</v>
      </c>
      <c r="BZ9" s="127">
        <f>IFERROR(BY9/BW9,"-")</f>
        <v>1</v>
      </c>
      <c r="CA9" s="128">
        <v>12000</v>
      </c>
      <c r="CB9" s="129">
        <f>IFERROR(CA9/BW9,"-")</f>
        <v>12000</v>
      </c>
      <c r="CC9" s="130"/>
      <c r="CD9" s="130"/>
      <c r="CE9" s="130">
        <v>1</v>
      </c>
      <c r="CF9" s="131">
        <v>1</v>
      </c>
      <c r="CG9" s="132">
        <f>IF(P9=0,"",IF(CF9=0,"",(CF9/P9)))</f>
        <v>0.5</v>
      </c>
      <c r="CH9" s="133">
        <v>1</v>
      </c>
      <c r="CI9" s="134">
        <f>IFERROR(CH9/CF9,"-")</f>
        <v>1</v>
      </c>
      <c r="CJ9" s="135">
        <v>13000</v>
      </c>
      <c r="CK9" s="136">
        <f>IFERROR(CJ9/CF9,"-")</f>
        <v>13000</v>
      </c>
      <c r="CL9" s="137"/>
      <c r="CM9" s="137"/>
      <c r="CN9" s="137">
        <v>1</v>
      </c>
      <c r="CO9" s="138">
        <v>2</v>
      </c>
      <c r="CP9" s="139">
        <v>25000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73</v>
      </c>
      <c r="C10" s="346"/>
      <c r="D10" s="346" t="s">
        <v>74</v>
      </c>
      <c r="E10" s="346" t="s">
        <v>75</v>
      </c>
      <c r="F10" s="346" t="s">
        <v>64</v>
      </c>
      <c r="G10" s="88" t="s">
        <v>65</v>
      </c>
      <c r="H10" s="88" t="s">
        <v>66</v>
      </c>
      <c r="I10" s="88"/>
      <c r="J10" s="329"/>
      <c r="K10" s="79">
        <v>1</v>
      </c>
      <c r="L10" s="79">
        <v>0</v>
      </c>
      <c r="M10" s="79">
        <v>21</v>
      </c>
      <c r="N10" s="89">
        <v>1</v>
      </c>
      <c r="O10" s="90">
        <v>0</v>
      </c>
      <c r="P10" s="91">
        <f>N10+O10</f>
        <v>1</v>
      </c>
      <c r="Q10" s="80">
        <f>IFERROR(P10/M10,"-")</f>
        <v>0.047619047619048</v>
      </c>
      <c r="R10" s="79">
        <v>0</v>
      </c>
      <c r="S10" s="79">
        <v>1</v>
      </c>
      <c r="T10" s="80">
        <f>IFERROR(R10/(P10),"-")</f>
        <v>0</v>
      </c>
      <c r="U10" s="335"/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76</v>
      </c>
      <c r="C11" s="346"/>
      <c r="D11" s="346" t="s">
        <v>74</v>
      </c>
      <c r="E11" s="346" t="s">
        <v>75</v>
      </c>
      <c r="F11" s="346" t="s">
        <v>68</v>
      </c>
      <c r="G11" s="88"/>
      <c r="H11" s="88"/>
      <c r="I11" s="88"/>
      <c r="J11" s="329"/>
      <c r="K11" s="79">
        <v>33</v>
      </c>
      <c r="L11" s="79">
        <v>8</v>
      </c>
      <c r="M11" s="79">
        <v>15</v>
      </c>
      <c r="N11" s="89">
        <v>1</v>
      </c>
      <c r="O11" s="90">
        <v>0</v>
      </c>
      <c r="P11" s="91">
        <f>N11+O11</f>
        <v>1</v>
      </c>
      <c r="Q11" s="80">
        <f>IFERROR(P11/M11,"-")</f>
        <v>0.066666666666667</v>
      </c>
      <c r="R11" s="79">
        <v>0</v>
      </c>
      <c r="S11" s="79">
        <v>0</v>
      </c>
      <c r="T11" s="80">
        <f>IFERROR(R11/(P11),"-")</f>
        <v>0</v>
      </c>
      <c r="U11" s="335"/>
      <c r="V11" s="82">
        <v>0</v>
      </c>
      <c r="W11" s="80">
        <f>IF(P11=0,"-",V11/P11)</f>
        <v>0</v>
      </c>
      <c r="X11" s="334">
        <v>0</v>
      </c>
      <c r="Y11" s="335">
        <f>IFERROR(X11/P11,"-")</f>
        <v>0</v>
      </c>
      <c r="Z11" s="335" t="str">
        <f>IFERROR(X11/V11,"-")</f>
        <v>-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77</v>
      </c>
      <c r="C12" s="346"/>
      <c r="D12" s="346" t="s">
        <v>78</v>
      </c>
      <c r="E12" s="346" t="s">
        <v>79</v>
      </c>
      <c r="F12" s="346" t="s">
        <v>64</v>
      </c>
      <c r="G12" s="88" t="s">
        <v>65</v>
      </c>
      <c r="H12" s="88" t="s">
        <v>66</v>
      </c>
      <c r="I12" s="88"/>
      <c r="J12" s="329"/>
      <c r="K12" s="79">
        <v>2</v>
      </c>
      <c r="L12" s="79">
        <v>0</v>
      </c>
      <c r="M12" s="79">
        <v>12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5"/>
      <c r="V12" s="82">
        <v>0</v>
      </c>
      <c r="W12" s="80" t="str">
        <f>IF(P12=0,"-",V12/P12)</f>
        <v>-</v>
      </c>
      <c r="X12" s="334">
        <v>0</v>
      </c>
      <c r="Y12" s="335" t="str">
        <f>IFERROR(X12/P12,"-")</f>
        <v>-</v>
      </c>
      <c r="Z12" s="335" t="str">
        <f>IFERROR(X12/V12,"-")</f>
        <v>-</v>
      </c>
      <c r="AA12" s="329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80</v>
      </c>
      <c r="C13" s="346"/>
      <c r="D13" s="346" t="s">
        <v>78</v>
      </c>
      <c r="E13" s="346" t="s">
        <v>79</v>
      </c>
      <c r="F13" s="346" t="s">
        <v>68</v>
      </c>
      <c r="G13" s="88"/>
      <c r="H13" s="88"/>
      <c r="I13" s="88"/>
      <c r="J13" s="329"/>
      <c r="K13" s="79">
        <v>47</v>
      </c>
      <c r="L13" s="79">
        <v>16</v>
      </c>
      <c r="M13" s="79">
        <v>2</v>
      </c>
      <c r="N13" s="89">
        <v>1</v>
      </c>
      <c r="O13" s="90">
        <v>0</v>
      </c>
      <c r="P13" s="91">
        <f>N13+O13</f>
        <v>1</v>
      </c>
      <c r="Q13" s="80">
        <f>IFERROR(P13/M13,"-")</f>
        <v>0.5</v>
      </c>
      <c r="R13" s="79">
        <v>0</v>
      </c>
      <c r="S13" s="79">
        <v>0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0.22435897435897</v>
      </c>
      <c r="B14" s="346" t="s">
        <v>81</v>
      </c>
      <c r="C14" s="346"/>
      <c r="D14" s="346" t="s">
        <v>82</v>
      </c>
      <c r="E14" s="346" t="s">
        <v>83</v>
      </c>
      <c r="F14" s="346" t="s">
        <v>64</v>
      </c>
      <c r="G14" s="88" t="s">
        <v>84</v>
      </c>
      <c r="H14" s="88" t="s">
        <v>85</v>
      </c>
      <c r="I14" s="88" t="s">
        <v>86</v>
      </c>
      <c r="J14" s="329">
        <v>312000</v>
      </c>
      <c r="K14" s="79">
        <v>16</v>
      </c>
      <c r="L14" s="79">
        <v>0</v>
      </c>
      <c r="M14" s="79">
        <v>46</v>
      </c>
      <c r="N14" s="89">
        <v>7</v>
      </c>
      <c r="O14" s="90">
        <v>0</v>
      </c>
      <c r="P14" s="91">
        <f>N14+O14</f>
        <v>7</v>
      </c>
      <c r="Q14" s="80">
        <f>IFERROR(P14/M14,"-")</f>
        <v>0.15217391304348</v>
      </c>
      <c r="R14" s="79">
        <v>0</v>
      </c>
      <c r="S14" s="79">
        <v>3</v>
      </c>
      <c r="T14" s="80">
        <f>IFERROR(R14/(P14),"-")</f>
        <v>0</v>
      </c>
      <c r="U14" s="335">
        <f>IFERROR(J14/SUM(N14:O19),"-")</f>
        <v>15600</v>
      </c>
      <c r="V14" s="82">
        <v>1</v>
      </c>
      <c r="W14" s="80">
        <f>IF(P14=0,"-",V14/P14)</f>
        <v>0.14285714285714</v>
      </c>
      <c r="X14" s="334">
        <v>9000</v>
      </c>
      <c r="Y14" s="335">
        <f>IFERROR(X14/P14,"-")</f>
        <v>1285.7142857143</v>
      </c>
      <c r="Z14" s="335">
        <f>IFERROR(X14/V14,"-")</f>
        <v>9000</v>
      </c>
      <c r="AA14" s="329">
        <f>SUM(X14:X19)-SUM(J14:J19)</f>
        <v>-242000</v>
      </c>
      <c r="AB14" s="83">
        <f>SUM(X14:X19)/SUM(J14:J19)</f>
        <v>0.22435897435897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5</v>
      </c>
      <c r="BO14" s="118">
        <f>IF(P14=0,"",IF(BN14=0,"",(BN14/P14)))</f>
        <v>0.71428571428571</v>
      </c>
      <c r="BP14" s="119">
        <v>1</v>
      </c>
      <c r="BQ14" s="120">
        <f>IFERROR(BP14/BN14,"-")</f>
        <v>0.2</v>
      </c>
      <c r="BR14" s="121">
        <v>9000</v>
      </c>
      <c r="BS14" s="122">
        <f>IFERROR(BR14/BN14,"-")</f>
        <v>1800</v>
      </c>
      <c r="BT14" s="123"/>
      <c r="BU14" s="123"/>
      <c r="BV14" s="123">
        <v>1</v>
      </c>
      <c r="BW14" s="124">
        <v>2</v>
      </c>
      <c r="BX14" s="125">
        <f>IF(P14=0,"",IF(BW14=0,"",(BW14/P14)))</f>
        <v>0.28571428571429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9000</v>
      </c>
      <c r="CQ14" s="139">
        <v>9000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87</v>
      </c>
      <c r="C15" s="346"/>
      <c r="D15" s="346" t="s">
        <v>82</v>
      </c>
      <c r="E15" s="346" t="s">
        <v>83</v>
      </c>
      <c r="F15" s="346" t="s">
        <v>68</v>
      </c>
      <c r="G15" s="88"/>
      <c r="H15" s="88"/>
      <c r="I15" s="88"/>
      <c r="J15" s="329"/>
      <c r="K15" s="79">
        <v>20</v>
      </c>
      <c r="L15" s="79">
        <v>15</v>
      </c>
      <c r="M15" s="79">
        <v>4</v>
      </c>
      <c r="N15" s="89">
        <v>3</v>
      </c>
      <c r="O15" s="90">
        <v>0</v>
      </c>
      <c r="P15" s="91">
        <f>N15+O15</f>
        <v>3</v>
      </c>
      <c r="Q15" s="80">
        <f>IFERROR(P15/M15,"-")</f>
        <v>0.75</v>
      </c>
      <c r="R15" s="79">
        <v>0</v>
      </c>
      <c r="S15" s="79">
        <v>1</v>
      </c>
      <c r="T15" s="80">
        <f>IFERROR(R15/(P15),"-")</f>
        <v>0</v>
      </c>
      <c r="U15" s="335"/>
      <c r="V15" s="82">
        <v>2</v>
      </c>
      <c r="W15" s="80">
        <f>IF(P15=0,"-",V15/P15)</f>
        <v>0.66666666666667</v>
      </c>
      <c r="X15" s="334">
        <v>46000</v>
      </c>
      <c r="Y15" s="335">
        <f>IFERROR(X15/P15,"-")</f>
        <v>15333.333333333</v>
      </c>
      <c r="Z15" s="335">
        <f>IFERROR(X15/V15,"-")</f>
        <v>23000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>
        <v>1</v>
      </c>
      <c r="BH15" s="112">
        <f>IFERROR(BG15/BE15,"-")</f>
        <v>1</v>
      </c>
      <c r="BI15" s="113">
        <v>2000</v>
      </c>
      <c r="BJ15" s="114">
        <f>IFERROR(BI15/BE15,"-")</f>
        <v>2000</v>
      </c>
      <c r="BK15" s="115">
        <v>1</v>
      </c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0.66666666666667</v>
      </c>
      <c r="BY15" s="126">
        <v>1</v>
      </c>
      <c r="BZ15" s="127">
        <f>IFERROR(BY15/BW15,"-")</f>
        <v>0.5</v>
      </c>
      <c r="CA15" s="128">
        <v>44000</v>
      </c>
      <c r="CB15" s="129">
        <f>IFERROR(CA15/BW15,"-")</f>
        <v>22000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46000</v>
      </c>
      <c r="CQ15" s="139">
        <v>44000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88</v>
      </c>
      <c r="C16" s="346"/>
      <c r="D16" s="346" t="s">
        <v>89</v>
      </c>
      <c r="E16" s="346" t="s">
        <v>90</v>
      </c>
      <c r="F16" s="346" t="s">
        <v>64</v>
      </c>
      <c r="G16" s="88"/>
      <c r="H16" s="88" t="s">
        <v>85</v>
      </c>
      <c r="I16" s="88" t="s">
        <v>91</v>
      </c>
      <c r="J16" s="329"/>
      <c r="K16" s="79">
        <v>2</v>
      </c>
      <c r="L16" s="79">
        <v>0</v>
      </c>
      <c r="M16" s="79">
        <v>15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5"/>
      <c r="V16" s="82">
        <v>0</v>
      </c>
      <c r="W16" s="80" t="str">
        <f>IF(P16=0,"-",V16/P16)</f>
        <v>-</v>
      </c>
      <c r="X16" s="334">
        <v>0</v>
      </c>
      <c r="Y16" s="335" t="str">
        <f>IFERROR(X16/P16,"-")</f>
        <v>-</v>
      </c>
      <c r="Z16" s="335" t="str">
        <f>IFERROR(X16/V16,"-")</f>
        <v>-</v>
      </c>
      <c r="AA16" s="329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92</v>
      </c>
      <c r="C17" s="346"/>
      <c r="D17" s="346" t="s">
        <v>89</v>
      </c>
      <c r="E17" s="346" t="s">
        <v>90</v>
      </c>
      <c r="F17" s="346" t="s">
        <v>68</v>
      </c>
      <c r="G17" s="88"/>
      <c r="H17" s="88"/>
      <c r="I17" s="88"/>
      <c r="J17" s="329"/>
      <c r="K17" s="79">
        <v>36</v>
      </c>
      <c r="L17" s="79">
        <v>17</v>
      </c>
      <c r="M17" s="79">
        <v>8</v>
      </c>
      <c r="N17" s="89">
        <v>3</v>
      </c>
      <c r="O17" s="90">
        <v>0</v>
      </c>
      <c r="P17" s="91">
        <f>N17+O17</f>
        <v>3</v>
      </c>
      <c r="Q17" s="80">
        <f>IFERROR(P17/M17,"-")</f>
        <v>0.375</v>
      </c>
      <c r="R17" s="79">
        <v>0</v>
      </c>
      <c r="S17" s="79">
        <v>0</v>
      </c>
      <c r="T17" s="80">
        <f>IFERROR(R17/(P17),"-")</f>
        <v>0</v>
      </c>
      <c r="U17" s="335"/>
      <c r="V17" s="82">
        <v>0</v>
      </c>
      <c r="W17" s="80">
        <f>IF(P17=0,"-",V17/P17)</f>
        <v>0</v>
      </c>
      <c r="X17" s="334">
        <v>0</v>
      </c>
      <c r="Y17" s="335">
        <f>IFERROR(X17/P17,"-")</f>
        <v>0</v>
      </c>
      <c r="Z17" s="335" t="str">
        <f>IFERROR(X17/V17,"-")</f>
        <v>-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0.66666666666667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93</v>
      </c>
      <c r="C18" s="346"/>
      <c r="D18" s="346" t="s">
        <v>94</v>
      </c>
      <c r="E18" s="346" t="s">
        <v>95</v>
      </c>
      <c r="F18" s="346" t="s">
        <v>64</v>
      </c>
      <c r="G18" s="88"/>
      <c r="H18" s="88" t="s">
        <v>85</v>
      </c>
      <c r="I18" s="88" t="s">
        <v>96</v>
      </c>
      <c r="J18" s="329"/>
      <c r="K18" s="79">
        <v>9</v>
      </c>
      <c r="L18" s="79">
        <v>0</v>
      </c>
      <c r="M18" s="79">
        <v>27</v>
      </c>
      <c r="N18" s="89">
        <v>3</v>
      </c>
      <c r="O18" s="90">
        <v>0</v>
      </c>
      <c r="P18" s="91">
        <f>N18+O18</f>
        <v>3</v>
      </c>
      <c r="Q18" s="80">
        <f>IFERROR(P18/M18,"-")</f>
        <v>0.11111111111111</v>
      </c>
      <c r="R18" s="79">
        <v>1</v>
      </c>
      <c r="S18" s="79">
        <v>1</v>
      </c>
      <c r="T18" s="80">
        <f>IFERROR(R18/(P18),"-")</f>
        <v>0.33333333333333</v>
      </c>
      <c r="U18" s="335"/>
      <c r="V18" s="82">
        <v>3</v>
      </c>
      <c r="W18" s="80">
        <f>IF(P18=0,"-",V18/P18)</f>
        <v>1</v>
      </c>
      <c r="X18" s="334">
        <v>5000</v>
      </c>
      <c r="Y18" s="335">
        <f>IFERROR(X18/P18,"-")</f>
        <v>1666.6666666667</v>
      </c>
      <c r="Z18" s="335">
        <f>IFERROR(X18/V18,"-")</f>
        <v>1666.6666666667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3</v>
      </c>
      <c r="BX18" s="125">
        <f>IF(P18=0,"",IF(BW18=0,"",(BW18/P18)))</f>
        <v>1</v>
      </c>
      <c r="BY18" s="126">
        <v>3</v>
      </c>
      <c r="BZ18" s="127">
        <f>IFERROR(BY18/BW18,"-")</f>
        <v>1</v>
      </c>
      <c r="CA18" s="128">
        <v>5000</v>
      </c>
      <c r="CB18" s="129">
        <f>IFERROR(CA18/BW18,"-")</f>
        <v>1666.6666666667</v>
      </c>
      <c r="CC18" s="130">
        <v>3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5000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97</v>
      </c>
      <c r="C19" s="346"/>
      <c r="D19" s="346" t="s">
        <v>94</v>
      </c>
      <c r="E19" s="346" t="s">
        <v>95</v>
      </c>
      <c r="F19" s="346" t="s">
        <v>68</v>
      </c>
      <c r="G19" s="88"/>
      <c r="H19" s="88"/>
      <c r="I19" s="88"/>
      <c r="J19" s="329"/>
      <c r="K19" s="79">
        <v>23</v>
      </c>
      <c r="L19" s="79">
        <v>18</v>
      </c>
      <c r="M19" s="79">
        <v>8</v>
      </c>
      <c r="N19" s="89">
        <v>4</v>
      </c>
      <c r="O19" s="90">
        <v>0</v>
      </c>
      <c r="P19" s="91">
        <f>N19+O19</f>
        <v>4</v>
      </c>
      <c r="Q19" s="80">
        <f>IFERROR(P19/M19,"-")</f>
        <v>0.5</v>
      </c>
      <c r="R19" s="79">
        <v>0</v>
      </c>
      <c r="S19" s="79">
        <v>1</v>
      </c>
      <c r="T19" s="80">
        <f>IFERROR(R19/(P19),"-")</f>
        <v>0</v>
      </c>
      <c r="U19" s="335"/>
      <c r="V19" s="82">
        <v>2</v>
      </c>
      <c r="W19" s="80">
        <f>IF(P19=0,"-",V19/P19)</f>
        <v>0.5</v>
      </c>
      <c r="X19" s="334">
        <v>10000</v>
      </c>
      <c r="Y19" s="335">
        <f>IFERROR(X19/P19,"-")</f>
        <v>2500</v>
      </c>
      <c r="Z19" s="335">
        <f>IFERROR(X19/V19,"-")</f>
        <v>5000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0.75</v>
      </c>
      <c r="BY19" s="126">
        <v>2</v>
      </c>
      <c r="BZ19" s="127">
        <f>IFERROR(BY19/BW19,"-")</f>
        <v>0.66666666666667</v>
      </c>
      <c r="CA19" s="128">
        <v>10000</v>
      </c>
      <c r="CB19" s="129">
        <f>IFERROR(CA19/BW19,"-")</f>
        <v>3333.3333333333</v>
      </c>
      <c r="CC19" s="130">
        <v>2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10000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0.020833333333333</v>
      </c>
      <c r="B20" s="346" t="s">
        <v>98</v>
      </c>
      <c r="C20" s="346"/>
      <c r="D20" s="346" t="s">
        <v>99</v>
      </c>
      <c r="E20" s="346" t="s">
        <v>71</v>
      </c>
      <c r="F20" s="346" t="s">
        <v>64</v>
      </c>
      <c r="G20" s="88" t="s">
        <v>100</v>
      </c>
      <c r="H20" s="88" t="s">
        <v>101</v>
      </c>
      <c r="I20" s="347" t="s">
        <v>102</v>
      </c>
      <c r="J20" s="329">
        <v>144000</v>
      </c>
      <c r="K20" s="79">
        <v>15</v>
      </c>
      <c r="L20" s="79">
        <v>0</v>
      </c>
      <c r="M20" s="79">
        <v>74</v>
      </c>
      <c r="N20" s="89">
        <v>4</v>
      </c>
      <c r="O20" s="90">
        <v>0</v>
      </c>
      <c r="P20" s="91">
        <f>N20+O20</f>
        <v>4</v>
      </c>
      <c r="Q20" s="80">
        <f>IFERROR(P20/M20,"-")</f>
        <v>0.054054054054054</v>
      </c>
      <c r="R20" s="79">
        <v>0</v>
      </c>
      <c r="S20" s="79">
        <v>3</v>
      </c>
      <c r="T20" s="80">
        <f>IFERROR(R20/(P20),"-")</f>
        <v>0</v>
      </c>
      <c r="U20" s="335">
        <f>IFERROR(J20/SUM(N20:O21),"-")</f>
        <v>20571.428571429</v>
      </c>
      <c r="V20" s="82">
        <v>0</v>
      </c>
      <c r="W20" s="80">
        <f>IF(P20=0,"-",V20/P20)</f>
        <v>0</v>
      </c>
      <c r="X20" s="334">
        <v>0</v>
      </c>
      <c r="Y20" s="335">
        <f>IFERROR(X20/P20,"-")</f>
        <v>0</v>
      </c>
      <c r="Z20" s="335" t="str">
        <f>IFERROR(X20/V20,"-")</f>
        <v>-</v>
      </c>
      <c r="AA20" s="329">
        <f>SUM(X20:X21)-SUM(J20:J21)</f>
        <v>-141000</v>
      </c>
      <c r="AB20" s="83">
        <f>SUM(X20:X21)/SUM(J20:J21)</f>
        <v>0.020833333333333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103</v>
      </c>
      <c r="C21" s="346"/>
      <c r="D21" s="346" t="s">
        <v>99</v>
      </c>
      <c r="E21" s="346" t="s">
        <v>71</v>
      </c>
      <c r="F21" s="346" t="s">
        <v>68</v>
      </c>
      <c r="G21" s="88"/>
      <c r="H21" s="88"/>
      <c r="I21" s="88"/>
      <c r="J21" s="329"/>
      <c r="K21" s="79">
        <v>18</v>
      </c>
      <c r="L21" s="79">
        <v>12</v>
      </c>
      <c r="M21" s="79">
        <v>21</v>
      </c>
      <c r="N21" s="89">
        <v>3</v>
      </c>
      <c r="O21" s="90">
        <v>0</v>
      </c>
      <c r="P21" s="91">
        <f>N21+O21</f>
        <v>3</v>
      </c>
      <c r="Q21" s="80">
        <f>IFERROR(P21/M21,"-")</f>
        <v>0.14285714285714</v>
      </c>
      <c r="R21" s="79">
        <v>0</v>
      </c>
      <c r="S21" s="79">
        <v>0</v>
      </c>
      <c r="T21" s="80">
        <f>IFERROR(R21/(P21),"-")</f>
        <v>0</v>
      </c>
      <c r="U21" s="335"/>
      <c r="V21" s="82">
        <v>1</v>
      </c>
      <c r="W21" s="80">
        <f>IF(P21=0,"-",V21/P21)</f>
        <v>0.33333333333333</v>
      </c>
      <c r="X21" s="334">
        <v>3000</v>
      </c>
      <c r="Y21" s="335">
        <f>IFERROR(X21/P21,"-")</f>
        <v>1000</v>
      </c>
      <c r="Z21" s="335">
        <f>IFERROR(X21/V21,"-")</f>
        <v>3000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0.66666666666667</v>
      </c>
      <c r="BY21" s="126">
        <v>1</v>
      </c>
      <c r="BZ21" s="127">
        <f>IFERROR(BY21/BW21,"-")</f>
        <v>0.5</v>
      </c>
      <c r="CA21" s="128">
        <v>3000</v>
      </c>
      <c r="CB21" s="129">
        <f>IFERROR(CA21/BW21,"-")</f>
        <v>1500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0.64444444444444</v>
      </c>
      <c r="B22" s="346" t="s">
        <v>104</v>
      </c>
      <c r="C22" s="346"/>
      <c r="D22" s="346" t="s">
        <v>62</v>
      </c>
      <c r="E22" s="346" t="s">
        <v>105</v>
      </c>
      <c r="F22" s="346" t="s">
        <v>106</v>
      </c>
      <c r="G22" s="88" t="s">
        <v>107</v>
      </c>
      <c r="H22" s="88" t="s">
        <v>108</v>
      </c>
      <c r="I22" s="347" t="s">
        <v>102</v>
      </c>
      <c r="J22" s="329">
        <v>180000</v>
      </c>
      <c r="K22" s="79">
        <v>20</v>
      </c>
      <c r="L22" s="79">
        <v>0</v>
      </c>
      <c r="M22" s="79">
        <v>77</v>
      </c>
      <c r="N22" s="89">
        <v>8</v>
      </c>
      <c r="O22" s="90">
        <v>1</v>
      </c>
      <c r="P22" s="91">
        <f>N22+O22</f>
        <v>9</v>
      </c>
      <c r="Q22" s="80">
        <f>IFERROR(P22/M22,"-")</f>
        <v>0.11688311688312</v>
      </c>
      <c r="R22" s="79">
        <v>0</v>
      </c>
      <c r="S22" s="79">
        <v>3</v>
      </c>
      <c r="T22" s="80">
        <f>IFERROR(R22/(P22),"-")</f>
        <v>0</v>
      </c>
      <c r="U22" s="335">
        <f>IFERROR(J22/SUM(N22:O23),"-")</f>
        <v>11250</v>
      </c>
      <c r="V22" s="82">
        <v>0</v>
      </c>
      <c r="W22" s="80">
        <f>IF(P22=0,"-",V22/P22)</f>
        <v>0</v>
      </c>
      <c r="X22" s="334">
        <v>0</v>
      </c>
      <c r="Y22" s="335">
        <f>IFERROR(X22/P22,"-")</f>
        <v>0</v>
      </c>
      <c r="Z22" s="335" t="str">
        <f>IFERROR(X22/V22,"-")</f>
        <v>-</v>
      </c>
      <c r="AA22" s="329">
        <f>SUM(X22:X23)-SUM(J22:J23)</f>
        <v>-64000</v>
      </c>
      <c r="AB22" s="83">
        <f>SUM(X22:X23)/SUM(J22:J23)</f>
        <v>0.64444444444444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2</v>
      </c>
      <c r="AW22" s="105">
        <f>IF(P22=0,"",IF(AV22=0,"",(AV22/P22)))</f>
        <v>0.22222222222222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5</v>
      </c>
      <c r="BO22" s="118">
        <f>IF(P22=0,"",IF(BN22=0,"",(BN22/P22)))</f>
        <v>0.55555555555556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0.11111111111111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0.11111111111111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109</v>
      </c>
      <c r="C23" s="346"/>
      <c r="D23" s="346" t="s">
        <v>62</v>
      </c>
      <c r="E23" s="346" t="s">
        <v>105</v>
      </c>
      <c r="F23" s="346" t="s">
        <v>68</v>
      </c>
      <c r="G23" s="88"/>
      <c r="H23" s="88"/>
      <c r="I23" s="88"/>
      <c r="J23" s="329"/>
      <c r="K23" s="79">
        <v>30</v>
      </c>
      <c r="L23" s="79">
        <v>22</v>
      </c>
      <c r="M23" s="79">
        <v>11</v>
      </c>
      <c r="N23" s="89">
        <v>7</v>
      </c>
      <c r="O23" s="90">
        <v>0</v>
      </c>
      <c r="P23" s="91">
        <f>N23+O23</f>
        <v>7</v>
      </c>
      <c r="Q23" s="80">
        <f>IFERROR(P23/M23,"-")</f>
        <v>0.63636363636364</v>
      </c>
      <c r="R23" s="79">
        <v>0</v>
      </c>
      <c r="S23" s="79">
        <v>2</v>
      </c>
      <c r="T23" s="80">
        <f>IFERROR(R23/(P23),"-")</f>
        <v>0</v>
      </c>
      <c r="U23" s="335"/>
      <c r="V23" s="82">
        <v>5</v>
      </c>
      <c r="W23" s="80">
        <f>IF(P23=0,"-",V23/P23)</f>
        <v>0.71428571428571</v>
      </c>
      <c r="X23" s="334">
        <v>116000</v>
      </c>
      <c r="Y23" s="335">
        <f>IFERROR(X23/P23,"-")</f>
        <v>16571.428571429</v>
      </c>
      <c r="Z23" s="335">
        <f>IFERROR(X23/V23,"-")</f>
        <v>23200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0.14285714285714</v>
      </c>
      <c r="BG23" s="110">
        <v>1</v>
      </c>
      <c r="BH23" s="112">
        <f>IFERROR(BG23/BE23,"-")</f>
        <v>1</v>
      </c>
      <c r="BI23" s="113">
        <v>3000</v>
      </c>
      <c r="BJ23" s="114">
        <f>IFERROR(BI23/BE23,"-")</f>
        <v>3000</v>
      </c>
      <c r="BK23" s="115">
        <v>1</v>
      </c>
      <c r="BL23" s="115"/>
      <c r="BM23" s="115"/>
      <c r="BN23" s="117">
        <v>2</v>
      </c>
      <c r="BO23" s="118">
        <f>IF(P23=0,"",IF(BN23=0,"",(BN23/P23)))</f>
        <v>0.28571428571429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0.28571428571429</v>
      </c>
      <c r="BY23" s="126">
        <v>2</v>
      </c>
      <c r="BZ23" s="127">
        <f>IFERROR(BY23/BW23,"-")</f>
        <v>1</v>
      </c>
      <c r="CA23" s="128">
        <v>47000</v>
      </c>
      <c r="CB23" s="129">
        <f>IFERROR(CA23/BW23,"-")</f>
        <v>23500</v>
      </c>
      <c r="CC23" s="130"/>
      <c r="CD23" s="130">
        <v>1</v>
      </c>
      <c r="CE23" s="130">
        <v>1</v>
      </c>
      <c r="CF23" s="131">
        <v>2</v>
      </c>
      <c r="CG23" s="132">
        <f>IF(P23=0,"",IF(CF23=0,"",(CF23/P23)))</f>
        <v>0.28571428571429</v>
      </c>
      <c r="CH23" s="133">
        <v>2</v>
      </c>
      <c r="CI23" s="134">
        <f>IFERROR(CH23/CF23,"-")</f>
        <v>1</v>
      </c>
      <c r="CJ23" s="135">
        <v>66000</v>
      </c>
      <c r="CK23" s="136">
        <f>IFERROR(CJ23/CF23,"-")</f>
        <v>33000</v>
      </c>
      <c r="CL23" s="137"/>
      <c r="CM23" s="137">
        <v>1</v>
      </c>
      <c r="CN23" s="137">
        <v>1</v>
      </c>
      <c r="CO23" s="138">
        <v>5</v>
      </c>
      <c r="CP23" s="139">
        <v>116000</v>
      </c>
      <c r="CQ23" s="139">
        <v>61000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0.16666666666667</v>
      </c>
      <c r="B24" s="346" t="s">
        <v>110</v>
      </c>
      <c r="C24" s="346"/>
      <c r="D24" s="346" t="s">
        <v>62</v>
      </c>
      <c r="E24" s="346" t="s">
        <v>105</v>
      </c>
      <c r="F24" s="346" t="s">
        <v>106</v>
      </c>
      <c r="G24" s="88" t="s">
        <v>111</v>
      </c>
      <c r="H24" s="88" t="s">
        <v>108</v>
      </c>
      <c r="I24" s="88" t="s">
        <v>112</v>
      </c>
      <c r="J24" s="329">
        <v>180000</v>
      </c>
      <c r="K24" s="79">
        <v>15</v>
      </c>
      <c r="L24" s="79">
        <v>0</v>
      </c>
      <c r="M24" s="79">
        <v>56</v>
      </c>
      <c r="N24" s="89">
        <v>5</v>
      </c>
      <c r="O24" s="90">
        <v>0</v>
      </c>
      <c r="P24" s="91">
        <f>N24+O24</f>
        <v>5</v>
      </c>
      <c r="Q24" s="80">
        <f>IFERROR(P24/M24,"-")</f>
        <v>0.089285714285714</v>
      </c>
      <c r="R24" s="79">
        <v>0</v>
      </c>
      <c r="S24" s="79">
        <v>2</v>
      </c>
      <c r="T24" s="80">
        <f>IFERROR(R24/(P24),"-")</f>
        <v>0</v>
      </c>
      <c r="U24" s="335">
        <f>IFERROR(J24/SUM(N24:O25),"-")</f>
        <v>12000</v>
      </c>
      <c r="V24" s="82">
        <v>0</v>
      </c>
      <c r="W24" s="80">
        <f>IF(P24=0,"-",V24/P24)</f>
        <v>0</v>
      </c>
      <c r="X24" s="334">
        <v>0</v>
      </c>
      <c r="Y24" s="335">
        <f>IFERROR(X24/P24,"-")</f>
        <v>0</v>
      </c>
      <c r="Z24" s="335" t="str">
        <f>IFERROR(X24/V24,"-")</f>
        <v>-</v>
      </c>
      <c r="AA24" s="329">
        <f>SUM(X24:X25)-SUM(J24:J25)</f>
        <v>-150000</v>
      </c>
      <c r="AB24" s="83">
        <f>SUM(X24:X25)/SUM(J24:J25)</f>
        <v>0.16666666666667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0.4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0.4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113</v>
      </c>
      <c r="C25" s="346"/>
      <c r="D25" s="346" t="s">
        <v>62</v>
      </c>
      <c r="E25" s="346" t="s">
        <v>105</v>
      </c>
      <c r="F25" s="346" t="s">
        <v>68</v>
      </c>
      <c r="G25" s="88"/>
      <c r="H25" s="88"/>
      <c r="I25" s="88"/>
      <c r="J25" s="329"/>
      <c r="K25" s="79">
        <v>79</v>
      </c>
      <c r="L25" s="79">
        <v>30</v>
      </c>
      <c r="M25" s="79">
        <v>14</v>
      </c>
      <c r="N25" s="89">
        <v>10</v>
      </c>
      <c r="O25" s="90">
        <v>0</v>
      </c>
      <c r="P25" s="91">
        <f>N25+O25</f>
        <v>10</v>
      </c>
      <c r="Q25" s="80">
        <f>IFERROR(P25/M25,"-")</f>
        <v>0.71428571428571</v>
      </c>
      <c r="R25" s="79">
        <v>1</v>
      </c>
      <c r="S25" s="79">
        <v>2</v>
      </c>
      <c r="T25" s="80">
        <f>IFERROR(R25/(P25),"-")</f>
        <v>0.1</v>
      </c>
      <c r="U25" s="335"/>
      <c r="V25" s="82">
        <v>3</v>
      </c>
      <c r="W25" s="80">
        <f>IF(P25=0,"-",V25/P25)</f>
        <v>0.3</v>
      </c>
      <c r="X25" s="334">
        <v>30000</v>
      </c>
      <c r="Y25" s="335">
        <f>IFERROR(X25/P25,"-")</f>
        <v>3000</v>
      </c>
      <c r="Z25" s="335">
        <f>IFERROR(X25/V25,"-")</f>
        <v>10000</v>
      </c>
      <c r="AA25" s="329"/>
      <c r="AB25" s="83"/>
      <c r="AC25" s="77"/>
      <c r="AD25" s="92">
        <v>1</v>
      </c>
      <c r="AE25" s="93">
        <f>IF(P25=0,"",IF(AD25=0,"",(AD25/P25)))</f>
        <v>0.1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4</v>
      </c>
      <c r="BO25" s="118">
        <f>IF(P25=0,"",IF(BN25=0,"",(BN25/P25)))</f>
        <v>0.4</v>
      </c>
      <c r="BP25" s="119">
        <v>1</v>
      </c>
      <c r="BQ25" s="120">
        <f>IFERROR(BP25/BN25,"-")</f>
        <v>0.25</v>
      </c>
      <c r="BR25" s="121">
        <v>2000</v>
      </c>
      <c r="BS25" s="122">
        <f>IFERROR(BR25/BN25,"-")</f>
        <v>500</v>
      </c>
      <c r="BT25" s="123">
        <v>1</v>
      </c>
      <c r="BU25" s="123"/>
      <c r="BV25" s="123"/>
      <c r="BW25" s="124">
        <v>3</v>
      </c>
      <c r="BX25" s="125">
        <f>IF(P25=0,"",IF(BW25=0,"",(BW25/P25)))</f>
        <v>0.3</v>
      </c>
      <c r="BY25" s="126">
        <v>1</v>
      </c>
      <c r="BZ25" s="127">
        <f>IFERROR(BY25/BW25,"-")</f>
        <v>0.33333333333333</v>
      </c>
      <c r="CA25" s="128">
        <v>18000</v>
      </c>
      <c r="CB25" s="129">
        <f>IFERROR(CA25/BW25,"-")</f>
        <v>6000</v>
      </c>
      <c r="CC25" s="130"/>
      <c r="CD25" s="130"/>
      <c r="CE25" s="130">
        <v>1</v>
      </c>
      <c r="CF25" s="131">
        <v>2</v>
      </c>
      <c r="CG25" s="132">
        <f>IF(P25=0,"",IF(CF25=0,"",(CF25/P25)))</f>
        <v>0.2</v>
      </c>
      <c r="CH25" s="133">
        <v>1</v>
      </c>
      <c r="CI25" s="134">
        <f>IFERROR(CH25/CF25,"-")</f>
        <v>0.5</v>
      </c>
      <c r="CJ25" s="135">
        <v>10000</v>
      </c>
      <c r="CK25" s="136">
        <f>IFERROR(CJ25/CF25,"-")</f>
        <v>5000</v>
      </c>
      <c r="CL25" s="137"/>
      <c r="CM25" s="137">
        <v>1</v>
      </c>
      <c r="CN25" s="137"/>
      <c r="CO25" s="138">
        <v>3</v>
      </c>
      <c r="CP25" s="139">
        <v>30000</v>
      </c>
      <c r="CQ25" s="139">
        <v>18000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0.11111111111111</v>
      </c>
      <c r="B26" s="346" t="s">
        <v>114</v>
      </c>
      <c r="C26" s="346"/>
      <c r="D26" s="346" t="s">
        <v>62</v>
      </c>
      <c r="E26" s="346" t="s">
        <v>105</v>
      </c>
      <c r="F26" s="346" t="s">
        <v>64</v>
      </c>
      <c r="G26" s="88" t="s">
        <v>115</v>
      </c>
      <c r="H26" s="88" t="s">
        <v>116</v>
      </c>
      <c r="I26" s="348" t="s">
        <v>117</v>
      </c>
      <c r="J26" s="329">
        <v>144000</v>
      </c>
      <c r="K26" s="79">
        <v>12</v>
      </c>
      <c r="L26" s="79">
        <v>0</v>
      </c>
      <c r="M26" s="79">
        <v>68</v>
      </c>
      <c r="N26" s="89">
        <v>5</v>
      </c>
      <c r="O26" s="90">
        <v>0</v>
      </c>
      <c r="P26" s="91">
        <f>N26+O26</f>
        <v>5</v>
      </c>
      <c r="Q26" s="80">
        <f>IFERROR(P26/M26,"-")</f>
        <v>0.073529411764706</v>
      </c>
      <c r="R26" s="79">
        <v>0</v>
      </c>
      <c r="S26" s="79">
        <v>2</v>
      </c>
      <c r="T26" s="80">
        <f>IFERROR(R26/(P26),"-")</f>
        <v>0</v>
      </c>
      <c r="U26" s="335">
        <f>IFERROR(J26/SUM(N26:O27),"-")</f>
        <v>18000</v>
      </c>
      <c r="V26" s="82">
        <v>1</v>
      </c>
      <c r="W26" s="80">
        <f>IF(P26=0,"-",V26/P26)</f>
        <v>0.2</v>
      </c>
      <c r="X26" s="334">
        <v>16000</v>
      </c>
      <c r="Y26" s="335">
        <f>IFERROR(X26/P26,"-")</f>
        <v>3200</v>
      </c>
      <c r="Z26" s="335">
        <f>IFERROR(X26/V26,"-")</f>
        <v>16000</v>
      </c>
      <c r="AA26" s="329">
        <f>SUM(X26:X27)-SUM(J26:J27)</f>
        <v>-128000</v>
      </c>
      <c r="AB26" s="83">
        <f>SUM(X26:X27)/SUM(J26:J27)</f>
        <v>0.11111111111111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0.4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0.2</v>
      </c>
      <c r="CH26" s="133">
        <v>1</v>
      </c>
      <c r="CI26" s="134">
        <f>IFERROR(CH26/CF26,"-")</f>
        <v>1</v>
      </c>
      <c r="CJ26" s="135">
        <v>16000</v>
      </c>
      <c r="CK26" s="136">
        <f>IFERROR(CJ26/CF26,"-")</f>
        <v>16000</v>
      </c>
      <c r="CL26" s="137"/>
      <c r="CM26" s="137"/>
      <c r="CN26" s="137">
        <v>1</v>
      </c>
      <c r="CO26" s="138">
        <v>1</v>
      </c>
      <c r="CP26" s="139">
        <v>16000</v>
      </c>
      <c r="CQ26" s="139">
        <v>16000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118</v>
      </c>
      <c r="C27" s="346"/>
      <c r="D27" s="346" t="s">
        <v>62</v>
      </c>
      <c r="E27" s="346" t="s">
        <v>105</v>
      </c>
      <c r="F27" s="346" t="s">
        <v>68</v>
      </c>
      <c r="G27" s="88"/>
      <c r="H27" s="88"/>
      <c r="I27" s="88"/>
      <c r="J27" s="329"/>
      <c r="K27" s="79">
        <v>30</v>
      </c>
      <c r="L27" s="79">
        <v>18</v>
      </c>
      <c r="M27" s="79">
        <v>19</v>
      </c>
      <c r="N27" s="89">
        <v>3</v>
      </c>
      <c r="O27" s="90">
        <v>0</v>
      </c>
      <c r="P27" s="91">
        <f>N27+O27</f>
        <v>3</v>
      </c>
      <c r="Q27" s="80">
        <f>IFERROR(P27/M27,"-")</f>
        <v>0.15789473684211</v>
      </c>
      <c r="R27" s="79">
        <v>0</v>
      </c>
      <c r="S27" s="79">
        <v>2</v>
      </c>
      <c r="T27" s="80">
        <f>IFERROR(R27/(P27),"-")</f>
        <v>0</v>
      </c>
      <c r="U27" s="335"/>
      <c r="V27" s="82">
        <v>0</v>
      </c>
      <c r="W27" s="80">
        <f>IF(P27=0,"-",V27/P27)</f>
        <v>0</v>
      </c>
      <c r="X27" s="334">
        <v>0</v>
      </c>
      <c r="Y27" s="335">
        <f>IFERROR(X27/P27,"-")</f>
        <v>0</v>
      </c>
      <c r="Z27" s="335" t="str">
        <f>IFERROR(X27/V27,"-")</f>
        <v>-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0.33333333333333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1</v>
      </c>
      <c r="CG27" s="132">
        <f>IF(P27=0,"",IF(CF27=0,"",(CF27/P27)))</f>
        <v>0.33333333333333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0.875</v>
      </c>
      <c r="B28" s="346" t="s">
        <v>119</v>
      </c>
      <c r="C28" s="346"/>
      <c r="D28" s="346" t="s">
        <v>70</v>
      </c>
      <c r="E28" s="346" t="s">
        <v>71</v>
      </c>
      <c r="F28" s="346" t="s">
        <v>64</v>
      </c>
      <c r="G28" s="88" t="s">
        <v>115</v>
      </c>
      <c r="H28" s="88" t="s">
        <v>116</v>
      </c>
      <c r="I28" s="348" t="s">
        <v>120</v>
      </c>
      <c r="J28" s="329">
        <v>144000</v>
      </c>
      <c r="K28" s="79">
        <v>19</v>
      </c>
      <c r="L28" s="79">
        <v>0</v>
      </c>
      <c r="M28" s="79">
        <v>89</v>
      </c>
      <c r="N28" s="89">
        <v>5</v>
      </c>
      <c r="O28" s="90">
        <v>0</v>
      </c>
      <c r="P28" s="91">
        <f>N28+O28</f>
        <v>5</v>
      </c>
      <c r="Q28" s="80">
        <f>IFERROR(P28/M28,"-")</f>
        <v>0.056179775280899</v>
      </c>
      <c r="R28" s="79">
        <v>1</v>
      </c>
      <c r="S28" s="79">
        <v>1</v>
      </c>
      <c r="T28" s="80">
        <f>IFERROR(R28/(P28),"-")</f>
        <v>0.2</v>
      </c>
      <c r="U28" s="335">
        <f>IFERROR(J28/SUM(N28:O29),"-")</f>
        <v>20571.428571429</v>
      </c>
      <c r="V28" s="82">
        <v>1</v>
      </c>
      <c r="W28" s="80">
        <f>IF(P28=0,"-",V28/P28)</f>
        <v>0.2</v>
      </c>
      <c r="X28" s="334">
        <v>126000</v>
      </c>
      <c r="Y28" s="335">
        <f>IFERROR(X28/P28,"-")</f>
        <v>25200</v>
      </c>
      <c r="Z28" s="335">
        <f>IFERROR(X28/V28,"-")</f>
        <v>126000</v>
      </c>
      <c r="AA28" s="329">
        <f>SUM(X28:X29)-SUM(J28:J29)</f>
        <v>-18000</v>
      </c>
      <c r="AB28" s="83">
        <f>SUM(X28:X29)/SUM(J28:J29)</f>
        <v>0.875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0.2</v>
      </c>
      <c r="AO28" s="98">
        <v>1</v>
      </c>
      <c r="AP28" s="100">
        <f>IFERROR(AO28/AM28,"-")</f>
        <v>1</v>
      </c>
      <c r="AQ28" s="101">
        <v>126000</v>
      </c>
      <c r="AR28" s="102">
        <f>IFERROR(AQ28/AM28,"-")</f>
        <v>126000</v>
      </c>
      <c r="AS28" s="103"/>
      <c r="AT28" s="103"/>
      <c r="AU28" s="103">
        <v>1</v>
      </c>
      <c r="AV28" s="104">
        <v>1</v>
      </c>
      <c r="AW28" s="105">
        <f>IF(P28=0,"",IF(AV28=0,"",(AV28/P28)))</f>
        <v>0.2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0.4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126000</v>
      </c>
      <c r="CQ28" s="139">
        <v>126000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346" t="s">
        <v>121</v>
      </c>
      <c r="C29" s="346"/>
      <c r="D29" s="346" t="s">
        <v>70</v>
      </c>
      <c r="E29" s="346" t="s">
        <v>71</v>
      </c>
      <c r="F29" s="346" t="s">
        <v>68</v>
      </c>
      <c r="G29" s="88"/>
      <c r="H29" s="88"/>
      <c r="I29" s="88"/>
      <c r="J29" s="329"/>
      <c r="K29" s="79">
        <v>54</v>
      </c>
      <c r="L29" s="79">
        <v>19</v>
      </c>
      <c r="M29" s="79">
        <v>4</v>
      </c>
      <c r="N29" s="89">
        <v>2</v>
      </c>
      <c r="O29" s="90">
        <v>0</v>
      </c>
      <c r="P29" s="91">
        <f>N29+O29</f>
        <v>2</v>
      </c>
      <c r="Q29" s="80">
        <f>IFERROR(P29/M29,"-")</f>
        <v>0.5</v>
      </c>
      <c r="R29" s="79">
        <v>0</v>
      </c>
      <c r="S29" s="79">
        <v>1</v>
      </c>
      <c r="T29" s="80">
        <f>IFERROR(R29/(P29),"-")</f>
        <v>0</v>
      </c>
      <c r="U29" s="335"/>
      <c r="V29" s="82">
        <v>0</v>
      </c>
      <c r="W29" s="80">
        <f>IF(P29=0,"-",V29/P29)</f>
        <v>0</v>
      </c>
      <c r="X29" s="334">
        <v>0</v>
      </c>
      <c r="Y29" s="335">
        <f>IFERROR(X29/P29,"-")</f>
        <v>0</v>
      </c>
      <c r="Z29" s="335" t="str">
        <f>IFERROR(X29/V29,"-")</f>
        <v>-</v>
      </c>
      <c r="AA29" s="329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1</v>
      </c>
      <c r="CG29" s="132">
        <f>IF(P29=0,"",IF(CF29=0,"",(CF29/P29)))</f>
        <v>0.5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0.083333333333333</v>
      </c>
      <c r="B30" s="346" t="s">
        <v>122</v>
      </c>
      <c r="C30" s="346"/>
      <c r="D30" s="346" t="s">
        <v>123</v>
      </c>
      <c r="E30" s="346" t="s">
        <v>124</v>
      </c>
      <c r="F30" s="346" t="s">
        <v>125</v>
      </c>
      <c r="G30" s="88" t="s">
        <v>126</v>
      </c>
      <c r="H30" s="88" t="s">
        <v>127</v>
      </c>
      <c r="I30" s="88" t="s">
        <v>128</v>
      </c>
      <c r="J30" s="329">
        <v>60000</v>
      </c>
      <c r="K30" s="79">
        <v>8</v>
      </c>
      <c r="L30" s="79">
        <v>0</v>
      </c>
      <c r="M30" s="79">
        <v>35</v>
      </c>
      <c r="N30" s="89">
        <v>3</v>
      </c>
      <c r="O30" s="90">
        <v>0</v>
      </c>
      <c r="P30" s="91">
        <f>N30+O30</f>
        <v>3</v>
      </c>
      <c r="Q30" s="80">
        <f>IFERROR(P30/M30,"-")</f>
        <v>0.085714285714286</v>
      </c>
      <c r="R30" s="79">
        <v>0</v>
      </c>
      <c r="S30" s="79">
        <v>0</v>
      </c>
      <c r="T30" s="80">
        <f>IFERROR(R30/(P30),"-")</f>
        <v>0</v>
      </c>
      <c r="U30" s="335">
        <f>IFERROR(J30/SUM(N30:O31),"-")</f>
        <v>15000</v>
      </c>
      <c r="V30" s="82">
        <v>1</v>
      </c>
      <c r="W30" s="80">
        <f>IF(P30=0,"-",V30/P30)</f>
        <v>0.33333333333333</v>
      </c>
      <c r="X30" s="334">
        <v>5000</v>
      </c>
      <c r="Y30" s="335">
        <f>IFERROR(X30/P30,"-")</f>
        <v>1666.6666666667</v>
      </c>
      <c r="Z30" s="335">
        <f>IFERROR(X30/V30,"-")</f>
        <v>5000</v>
      </c>
      <c r="AA30" s="329">
        <f>SUM(X30:X31)-SUM(J30:J31)</f>
        <v>-55000</v>
      </c>
      <c r="AB30" s="83">
        <f>SUM(X30:X31)/SUM(J30:J31)</f>
        <v>0.083333333333333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0.33333333333333</v>
      </c>
      <c r="CH30" s="133">
        <v>1</v>
      </c>
      <c r="CI30" s="134">
        <f>IFERROR(CH30/CF30,"-")</f>
        <v>1</v>
      </c>
      <c r="CJ30" s="135">
        <v>5000</v>
      </c>
      <c r="CK30" s="136">
        <f>IFERROR(CJ30/CF30,"-")</f>
        <v>5000</v>
      </c>
      <c r="CL30" s="137">
        <v>1</v>
      </c>
      <c r="CM30" s="137"/>
      <c r="CN30" s="137"/>
      <c r="CO30" s="138">
        <v>1</v>
      </c>
      <c r="CP30" s="139">
        <v>5000</v>
      </c>
      <c r="CQ30" s="139">
        <v>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6" t="s">
        <v>129</v>
      </c>
      <c r="C31" s="346"/>
      <c r="D31" s="346" t="s">
        <v>123</v>
      </c>
      <c r="E31" s="346" t="s">
        <v>124</v>
      </c>
      <c r="F31" s="346" t="s">
        <v>68</v>
      </c>
      <c r="G31" s="88"/>
      <c r="H31" s="88"/>
      <c r="I31" s="88"/>
      <c r="J31" s="329"/>
      <c r="K31" s="79">
        <v>8</v>
      </c>
      <c r="L31" s="79">
        <v>6</v>
      </c>
      <c r="M31" s="79">
        <v>0</v>
      </c>
      <c r="N31" s="89">
        <v>1</v>
      </c>
      <c r="O31" s="90">
        <v>0</v>
      </c>
      <c r="P31" s="91">
        <f>N31+O31</f>
        <v>1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5"/>
      <c r="V31" s="82">
        <v>0</v>
      </c>
      <c r="W31" s="80">
        <f>IF(P31=0,"-",V31/P31)</f>
        <v>0</v>
      </c>
      <c r="X31" s="334">
        <v>0</v>
      </c>
      <c r="Y31" s="335">
        <f>IFERROR(X31/P31,"-")</f>
        <v>0</v>
      </c>
      <c r="Z31" s="335" t="str">
        <f>IFERROR(X31/V31,"-")</f>
        <v>-</v>
      </c>
      <c r="AA31" s="329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 t="str">
        <f>AB32</f>
        <v>0</v>
      </c>
      <c r="B32" s="346" t="s">
        <v>130</v>
      </c>
      <c r="C32" s="346"/>
      <c r="D32" s="346"/>
      <c r="E32" s="346"/>
      <c r="F32" s="346" t="s">
        <v>64</v>
      </c>
      <c r="G32" s="88" t="s">
        <v>131</v>
      </c>
      <c r="H32" s="88" t="s">
        <v>132</v>
      </c>
      <c r="I32" s="88" t="s">
        <v>133</v>
      </c>
      <c r="J32" s="329">
        <v>0</v>
      </c>
      <c r="K32" s="79">
        <v>0</v>
      </c>
      <c r="L32" s="79">
        <v>0</v>
      </c>
      <c r="M32" s="79">
        <v>5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335" t="str">
        <f>IFERROR(J32/SUM(N32:O33),"-")</f>
        <v>-</v>
      </c>
      <c r="V32" s="82">
        <v>0</v>
      </c>
      <c r="W32" s="80" t="str">
        <f>IF(P32=0,"-",V32/P32)</f>
        <v>-</v>
      </c>
      <c r="X32" s="334">
        <v>0</v>
      </c>
      <c r="Y32" s="335" t="str">
        <f>IFERROR(X32/P32,"-")</f>
        <v>-</v>
      </c>
      <c r="Z32" s="335" t="str">
        <f>IFERROR(X32/V32,"-")</f>
        <v>-</v>
      </c>
      <c r="AA32" s="329">
        <f>SUM(X32:X33)-SUM(J32:J33)</f>
        <v>0</v>
      </c>
      <c r="AB32" s="83" t="str">
        <f>SUM(X32:X33)/SUM(J32:J33)</f>
        <v>0</v>
      </c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134</v>
      </c>
      <c r="C33" s="346"/>
      <c r="D33" s="346"/>
      <c r="E33" s="346"/>
      <c r="F33" s="346" t="s">
        <v>68</v>
      </c>
      <c r="G33" s="88"/>
      <c r="H33" s="88"/>
      <c r="I33" s="88"/>
      <c r="J33" s="329"/>
      <c r="K33" s="79">
        <v>1</v>
      </c>
      <c r="L33" s="79">
        <v>1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5"/>
      <c r="V33" s="82">
        <v>0</v>
      </c>
      <c r="W33" s="80" t="str">
        <f>IF(P33=0,"-",V33/P33)</f>
        <v>-</v>
      </c>
      <c r="X33" s="334">
        <v>0</v>
      </c>
      <c r="Y33" s="335" t="str">
        <f>IFERROR(X33/P33,"-")</f>
        <v>-</v>
      </c>
      <c r="Z33" s="335" t="str">
        <f>IFERROR(X33/V33,"-")</f>
        <v>-</v>
      </c>
      <c r="AA33" s="329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330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336"/>
      <c r="V34" s="25"/>
      <c r="W34" s="25"/>
      <c r="X34" s="336"/>
      <c r="Y34" s="336"/>
      <c r="Z34" s="336"/>
      <c r="AA34" s="336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331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336"/>
      <c r="V35" s="25"/>
      <c r="W35" s="25"/>
      <c r="X35" s="336"/>
      <c r="Y35" s="336"/>
      <c r="Z35" s="336"/>
      <c r="AA35" s="336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0.26733333333333</v>
      </c>
      <c r="B36" s="39"/>
      <c r="C36" s="39"/>
      <c r="D36" s="39"/>
      <c r="E36" s="39"/>
      <c r="F36" s="39"/>
      <c r="G36" s="40" t="s">
        <v>135</v>
      </c>
      <c r="H36" s="40"/>
      <c r="I36" s="40"/>
      <c r="J36" s="332">
        <f>SUM(J6:J35)</f>
        <v>1500000</v>
      </c>
      <c r="K36" s="41">
        <f>SUM(K6:K35)</f>
        <v>656</v>
      </c>
      <c r="L36" s="41">
        <f>SUM(L6:L35)</f>
        <v>210</v>
      </c>
      <c r="M36" s="41">
        <f>SUM(M6:M35)</f>
        <v>704</v>
      </c>
      <c r="N36" s="41">
        <f>SUM(N6:N35)</f>
        <v>88</v>
      </c>
      <c r="O36" s="41">
        <f>SUM(O6:O35)</f>
        <v>1</v>
      </c>
      <c r="P36" s="41">
        <f>SUM(P6:P35)</f>
        <v>89</v>
      </c>
      <c r="Q36" s="42">
        <f>IFERROR(P36/M36,"-")</f>
        <v>0.12642045454545</v>
      </c>
      <c r="R36" s="76">
        <f>SUM(R6:R35)</f>
        <v>3</v>
      </c>
      <c r="S36" s="76">
        <f>SUM(S6:S35)</f>
        <v>30</v>
      </c>
      <c r="T36" s="42">
        <f>IFERROR(R36/P36,"-")</f>
        <v>0.033707865168539</v>
      </c>
      <c r="U36" s="337">
        <f>IFERROR(J36/P36,"-")</f>
        <v>16853.93258427</v>
      </c>
      <c r="V36" s="44">
        <f>SUM(V6:V35)</f>
        <v>23</v>
      </c>
      <c r="W36" s="42">
        <f>IFERROR(V36/P36,"-")</f>
        <v>0.25842696629213</v>
      </c>
      <c r="X36" s="332">
        <f>SUM(X6:X35)</f>
        <v>401000</v>
      </c>
      <c r="Y36" s="332">
        <f>IFERROR(X36/P36,"-")</f>
        <v>4505.6179775281</v>
      </c>
      <c r="Z36" s="332">
        <f>IFERROR(X36/V36,"-")</f>
        <v>17434.782608696</v>
      </c>
      <c r="AA36" s="332">
        <f>X36-J36</f>
        <v>-1099000</v>
      </c>
      <c r="AB36" s="45">
        <f>X36/J36</f>
        <v>0.26733333333333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9"/>
    <mergeCell ref="J14:J19"/>
    <mergeCell ref="U14:U19"/>
    <mergeCell ref="AA14:AA19"/>
    <mergeCell ref="AB14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136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137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1.5765353817519</v>
      </c>
      <c r="B6" s="346" t="s">
        <v>138</v>
      </c>
      <c r="C6" s="346"/>
      <c r="D6" s="346"/>
      <c r="E6" s="175" t="s">
        <v>139</v>
      </c>
      <c r="F6" s="175" t="s">
        <v>140</v>
      </c>
      <c r="G6" s="339">
        <v>9064814</v>
      </c>
      <c r="H6" s="176">
        <v>6374</v>
      </c>
      <c r="I6" s="176">
        <v>0</v>
      </c>
      <c r="J6" s="176">
        <v>376270</v>
      </c>
      <c r="K6" s="177">
        <v>2394</v>
      </c>
      <c r="L6" s="178">
        <f>IFERROR(K6/J6,"-")</f>
        <v>0.0063624524942196</v>
      </c>
      <c r="M6" s="176">
        <v>96</v>
      </c>
      <c r="N6" s="176">
        <v>1032</v>
      </c>
      <c r="O6" s="178">
        <f>IFERROR(M6/(K6),"-")</f>
        <v>0.040100250626566</v>
      </c>
      <c r="P6" s="179">
        <f>IFERROR(G6/SUM(K6:K6),"-")</f>
        <v>3786.4720133668</v>
      </c>
      <c r="Q6" s="180">
        <v>319</v>
      </c>
      <c r="R6" s="178">
        <f>IF(K6=0,"-",Q6/K6)</f>
        <v>0.13324979114453</v>
      </c>
      <c r="S6" s="344">
        <v>14291000</v>
      </c>
      <c r="T6" s="345">
        <f>IFERROR(S6/K6,"-")</f>
        <v>5969.507101086</v>
      </c>
      <c r="U6" s="345">
        <f>IFERROR(S6/Q6,"-")</f>
        <v>44799.373040752</v>
      </c>
      <c r="V6" s="339">
        <f>SUM(S6:S6)-SUM(G6:G6)</f>
        <v>5226186</v>
      </c>
      <c r="W6" s="182">
        <f>SUM(S6:S6)/SUM(G6:G6)</f>
        <v>1.5765353817519</v>
      </c>
      <c r="Y6" s="183">
        <v>1</v>
      </c>
      <c r="Z6" s="184">
        <f>IF(K6=0,"",IF(Y6=0,"",(Y6/K6)))</f>
        <v>0.00041771094402673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>
        <v>1</v>
      </c>
      <c r="AI6" s="190">
        <f>IF(K6=0,"",IF(AH6=0,"",(AH6/K6)))</f>
        <v>0.00041771094402673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7</v>
      </c>
      <c r="AR6" s="196">
        <f>IF(K6=0,"",IF(AQ6=0,"",(AQ6/K6)))</f>
        <v>0.0029239766081871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107</v>
      </c>
      <c r="BA6" s="202">
        <f>IF(K6=0,"",IF(AZ6=0,"",(AZ6/K6)))</f>
        <v>0.04469507101086</v>
      </c>
      <c r="BB6" s="201">
        <v>8</v>
      </c>
      <c r="BC6" s="203">
        <f>IFERROR(BB6/AZ6,"-")</f>
        <v>0.074766355140187</v>
      </c>
      <c r="BD6" s="204">
        <v>532000</v>
      </c>
      <c r="BE6" s="205">
        <f>IFERROR(BD6/AZ6,"-")</f>
        <v>4971.9626168224</v>
      </c>
      <c r="BF6" s="206">
        <v>4</v>
      </c>
      <c r="BG6" s="206"/>
      <c r="BH6" s="206">
        <v>4</v>
      </c>
      <c r="BI6" s="207">
        <v>1448</v>
      </c>
      <c r="BJ6" s="208">
        <f>IF(K6=0,"",IF(BI6=0,"",(BI6/K6)))</f>
        <v>0.60484544695071</v>
      </c>
      <c r="BK6" s="209">
        <v>150</v>
      </c>
      <c r="BL6" s="210">
        <f>IFERROR(BK6/BI6,"-")</f>
        <v>0.10359116022099</v>
      </c>
      <c r="BM6" s="211">
        <v>6355000</v>
      </c>
      <c r="BN6" s="212">
        <f>IFERROR(BM6/BI6,"-")</f>
        <v>4388.8121546961</v>
      </c>
      <c r="BO6" s="213">
        <v>74</v>
      </c>
      <c r="BP6" s="213">
        <v>23</v>
      </c>
      <c r="BQ6" s="213">
        <v>53</v>
      </c>
      <c r="BR6" s="214">
        <v>706</v>
      </c>
      <c r="BS6" s="215">
        <f>IF(K6=0,"",IF(BR6=0,"",(BR6/K6)))</f>
        <v>0.29490392648287</v>
      </c>
      <c r="BT6" s="216">
        <v>126</v>
      </c>
      <c r="BU6" s="217">
        <f>IFERROR(BT6/BR6,"-")</f>
        <v>0.17847025495751</v>
      </c>
      <c r="BV6" s="218">
        <v>4228000</v>
      </c>
      <c r="BW6" s="219">
        <f>IFERROR(BV6/BR6,"-")</f>
        <v>5988.6685552408</v>
      </c>
      <c r="BX6" s="220">
        <v>48</v>
      </c>
      <c r="BY6" s="220">
        <v>19</v>
      </c>
      <c r="BZ6" s="220">
        <v>59</v>
      </c>
      <c r="CA6" s="221">
        <v>124</v>
      </c>
      <c r="CB6" s="222">
        <f>IF(K6=0,"",IF(CA6=0,"",(CA6/K6)))</f>
        <v>0.051796157059315</v>
      </c>
      <c r="CC6" s="223">
        <v>35</v>
      </c>
      <c r="CD6" s="224">
        <f>IFERROR(CC6/CA6,"-")</f>
        <v>0.28225806451613</v>
      </c>
      <c r="CE6" s="225">
        <v>3176000</v>
      </c>
      <c r="CF6" s="226">
        <f>IFERROR(CE6/CA6,"-")</f>
        <v>25612.903225806</v>
      </c>
      <c r="CG6" s="227">
        <v>10</v>
      </c>
      <c r="CH6" s="227">
        <v>6</v>
      </c>
      <c r="CI6" s="227">
        <v>19</v>
      </c>
      <c r="CJ6" s="228">
        <v>319</v>
      </c>
      <c r="CK6" s="229">
        <v>14291000</v>
      </c>
      <c r="CL6" s="229">
        <v>1075000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231"/>
      <c r="B7" s="151"/>
      <c r="C7" s="232"/>
      <c r="D7" s="233"/>
      <c r="E7" s="175"/>
      <c r="F7" s="175"/>
      <c r="G7" s="340"/>
      <c r="H7" s="234"/>
      <c r="I7" s="234"/>
      <c r="J7" s="176"/>
      <c r="K7" s="176"/>
      <c r="L7" s="235"/>
      <c r="M7" s="235"/>
      <c r="N7" s="176"/>
      <c r="O7" s="235"/>
      <c r="P7" s="181"/>
      <c r="Q7" s="181"/>
      <c r="R7" s="181"/>
      <c r="S7" s="344"/>
      <c r="T7" s="344"/>
      <c r="U7" s="344"/>
      <c r="V7" s="344"/>
      <c r="W7" s="235"/>
      <c r="X7" s="172"/>
      <c r="Y7" s="236"/>
      <c r="Z7" s="237"/>
      <c r="AA7" s="236"/>
      <c r="AB7" s="238"/>
      <c r="AC7" s="239"/>
      <c r="AD7" s="240"/>
      <c r="AE7" s="241"/>
      <c r="AF7" s="241"/>
      <c r="AG7" s="241"/>
      <c r="AH7" s="236"/>
      <c r="AI7" s="237"/>
      <c r="AJ7" s="236"/>
      <c r="AK7" s="238"/>
      <c r="AL7" s="239"/>
      <c r="AM7" s="240"/>
      <c r="AN7" s="241"/>
      <c r="AO7" s="241"/>
      <c r="AP7" s="241"/>
      <c r="AQ7" s="236"/>
      <c r="AR7" s="237"/>
      <c r="AS7" s="236"/>
      <c r="AT7" s="238"/>
      <c r="AU7" s="239"/>
      <c r="AV7" s="240"/>
      <c r="AW7" s="241"/>
      <c r="AX7" s="241"/>
      <c r="AY7" s="241"/>
      <c r="AZ7" s="236"/>
      <c r="BA7" s="237"/>
      <c r="BB7" s="236"/>
      <c r="BC7" s="238"/>
      <c r="BD7" s="239"/>
      <c r="BE7" s="240"/>
      <c r="BF7" s="241"/>
      <c r="BG7" s="241"/>
      <c r="BH7" s="241"/>
      <c r="BI7" s="173"/>
      <c r="BJ7" s="242"/>
      <c r="BK7" s="236"/>
      <c r="BL7" s="238"/>
      <c r="BM7" s="239"/>
      <c r="BN7" s="240"/>
      <c r="BO7" s="241"/>
      <c r="BP7" s="241"/>
      <c r="BQ7" s="241"/>
      <c r="BR7" s="173"/>
      <c r="BS7" s="242"/>
      <c r="BT7" s="236"/>
      <c r="BU7" s="238"/>
      <c r="BV7" s="239"/>
      <c r="BW7" s="240"/>
      <c r="BX7" s="241"/>
      <c r="BY7" s="241"/>
      <c r="BZ7" s="241"/>
      <c r="CA7" s="173"/>
      <c r="CB7" s="242"/>
      <c r="CC7" s="236"/>
      <c r="CD7" s="238"/>
      <c r="CE7" s="239"/>
      <c r="CF7" s="240"/>
      <c r="CG7" s="241"/>
      <c r="CH7" s="241"/>
      <c r="CI7" s="241"/>
      <c r="CJ7" s="243"/>
      <c r="CK7" s="239"/>
      <c r="CL7" s="239"/>
      <c r="CM7" s="239"/>
      <c r="CN7" s="244"/>
    </row>
    <row r="8" spans="1:94">
      <c r="A8" s="231"/>
      <c r="B8" s="245"/>
      <c r="C8" s="176"/>
      <c r="D8" s="176"/>
      <c r="E8" s="246"/>
      <c r="F8" s="247"/>
      <c r="G8" s="341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248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166">
        <f>Z9</f>
        <v/>
      </c>
      <c r="B9" s="249"/>
      <c r="C9" s="249"/>
      <c r="D9" s="249"/>
      <c r="E9" s="250" t="s">
        <v>141</v>
      </c>
      <c r="F9" s="250"/>
      <c r="G9" s="342">
        <f>SUM(G6:G8)</f>
        <v>9064814</v>
      </c>
      <c r="H9" s="249">
        <f>SUM(H6:H8)</f>
        <v>6374</v>
      </c>
      <c r="I9" s="249">
        <f>SUM(I6:I8)</f>
        <v>0</v>
      </c>
      <c r="J9" s="249">
        <f>SUM(J6:J8)</f>
        <v>376270</v>
      </c>
      <c r="K9" s="249">
        <f>SUM(K6:K8)</f>
        <v>2394</v>
      </c>
      <c r="L9" s="251">
        <f>IFERROR(K9/J9,"-")</f>
        <v>0.0063624524942196</v>
      </c>
      <c r="M9" s="252">
        <f>SUM(M6:M8)</f>
        <v>96</v>
      </c>
      <c r="N9" s="252">
        <f>SUM(N6:N8)</f>
        <v>1032</v>
      </c>
      <c r="O9" s="251">
        <f>IFERROR(M9/K9,"-")</f>
        <v>0.040100250626566</v>
      </c>
      <c r="P9" s="253">
        <f>IFERROR(G9/K9,"-")</f>
        <v>3786.4720133668</v>
      </c>
      <c r="Q9" s="254">
        <f>SUM(Q6:Q8)</f>
        <v>319</v>
      </c>
      <c r="R9" s="251">
        <f>IFERROR(Q9/K9,"-")</f>
        <v>0.13324979114453</v>
      </c>
      <c r="S9" s="342">
        <f>SUM(S6:S8)</f>
        <v>14291000</v>
      </c>
      <c r="T9" s="342">
        <f>IFERROR(S9/K9,"-")</f>
        <v>5969.507101086</v>
      </c>
      <c r="U9" s="342">
        <f>IFERROR(S9/Q9,"-")</f>
        <v>44799.373040752</v>
      </c>
      <c r="V9" s="342">
        <f>S9-G9</f>
        <v>5226186</v>
      </c>
      <c r="W9" s="255">
        <f>S9/G9</f>
        <v>1.5765353817519</v>
      </c>
      <c r="X9" s="256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