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<sst xmlns="http://schemas.openxmlformats.org/spreadsheetml/2006/main" uniqueCount="126">
  <si>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</si>
  <si>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</si>
  <si>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</si>
  <si>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</si>
  <si>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</si>
  <si>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</si>
  <si>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</si>
  <si>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</si>
  <si>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</si>
  <si>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</si>
  <si>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</si>
  <si>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</si>
  <si>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</si>
  <si>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</si>
  <si>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</si>
  <si>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</si>
  <si>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</si>
  <si>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</si>
  <si>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</si>
  <si>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</si>
  <si>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</si>
  <si>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</si>
  <si>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</si>
  <si>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</si>
  <si>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</si>
  <si>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</si>
  <si>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</si>
  <si>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</si>
  <si>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</si>
  <si>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</si>
  <si>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</si>
  <si>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</si>
  <si>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</si>
  <si>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</si>
  <si>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</si>
  <si>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</si>
  <si>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</si>
  <si>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</si>
  <si>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</si>
  <si>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</si>
  <si>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</si>
  <si>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</si>
  <si>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</si>
  <si>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</si>
  <si>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</si>
  <si>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</si>
  <si>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</si>
  <si>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</si>
  <si>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</si>
  <si>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</si>
  <si>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</si>
  <si>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</si>
  <si>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</si>
  <si>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</si>
  <si>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</si>
  <si>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</si>
  <si>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</si>
  <si>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</si>
  <si>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</si>
  <si>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</si>
  <si>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</si>
  <si>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</si>
  <si>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np3053</t>
  </si>
  <si>
    <t>デリヘル版3（緒方泰子）</t>
  </si>
  <si>
    <t>70歳までの出会いリクルート</t>
  </si>
  <si>
    <t>lp03_a</t>
  </si>
  <si>
    <t>スポニチ西部</t>
  </si>
  <si>
    <t>全5段つかみ55段保証</t>
  </si>
  <si>
    <t>55段保証</t>
  </si>
  <si>
    <t>np3054</t>
  </si>
  <si>
    <t>空電</t>
  </si>
  <si>
    <t>np3055</t>
  </si>
  <si>
    <t>右女3（赤い服女性）</t>
  </si>
  <si>
    <t>もう50代の熟女だけど</t>
  </si>
  <si>
    <t>半5段つかみ55段保証</t>
  </si>
  <si>
    <t>np3056</t>
  </si>
  <si>
    <t>np3057</t>
  </si>
  <si>
    <t>デリヘル版2（緒方泰子）</t>
  </si>
  <si>
    <t>50〜70代男性限定熟女好きな男性募集中</t>
  </si>
  <si>
    <t>全3段つかみ55段保証</t>
  </si>
  <si>
    <t>np3058</t>
  </si>
  <si>
    <t>np3059</t>
  </si>
  <si>
    <t>lp03_l</t>
  </si>
  <si>
    <t>スポニチ関東</t>
  </si>
  <si>
    <t>全5段</t>
  </si>
  <si>
    <t>4月16日(土)</t>
  </si>
  <si>
    <t>np3060</t>
  </si>
  <si>
    <t>np3061</t>
  </si>
  <si>
    <t>スポニチ関西</t>
  </si>
  <si>
    <t>4月02日(土)</t>
  </si>
  <si>
    <t>np3062</t>
  </si>
  <si>
    <t>np3063</t>
  </si>
  <si>
    <t>サンスポ関東</t>
  </si>
  <si>
    <t>1C終面全5段</t>
  </si>
  <si>
    <t>4月10日(日)</t>
  </si>
  <si>
    <t>np3064</t>
  </si>
  <si>
    <t>np3065</t>
  </si>
  <si>
    <t>サンスポ関西</t>
  </si>
  <si>
    <t>np3066</t>
  </si>
  <si>
    <t>np3067</t>
  </si>
  <si>
    <t>デリヘル版（緒方泰子）</t>
  </si>
  <si>
    <t>女性が好きな私にとって神サイトです</t>
  </si>
  <si>
    <t>デイリースポーツ関西</t>
  </si>
  <si>
    <t>4C終面全5段</t>
  </si>
  <si>
    <t>4月08日(金)</t>
  </si>
  <si>
    <t>np3068</t>
  </si>
  <si>
    <t>np3069</t>
  </si>
  <si>
    <t>デリヘル版3（赤い服女性）</t>
  </si>
  <si>
    <t>4月24日(日)</t>
  </si>
  <si>
    <t>np3070</t>
  </si>
  <si>
    <t>新聞 TOTAL</t>
  </si>
  <si>
    <t>●雑誌 広告</t>
  </si>
  <si>
    <t>zw213</t>
  </si>
  <si>
    <t>日本ジャーナル出版</t>
  </si>
  <si>
    <t>黄色黒版（緒方泰子）</t>
  </si>
  <si>
    <t>週刊実話</t>
  </si>
  <si>
    <t>表4</t>
  </si>
  <si>
    <t>4月07日(木)</t>
  </si>
  <si>
    <t>zw214</t>
  </si>
  <si>
    <t>雑誌 TOTAL</t>
  </si>
  <si>
    <t>●リスティング 広告</t>
  </si>
  <si>
    <t>UA</t>
  </si>
  <si>
    <t>a_ydn</t>
  </si>
  <si>
    <t>YDN（ディスプレイ広告）</t>
  </si>
  <si>
    <t>4/14～4/30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</si>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</sst>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18</v>
      </c>
      <c r="D6" s="329">
        <v>1632000</v>
      </c>
      <c r="E6" s="79">
        <v>819</v>
      </c>
      <c r="F6" s="79">
        <v>259</v>
      </c>
      <c r="G6" s="79">
        <v>1240</v>
      </c>
      <c r="H6" s="89">
        <v>159</v>
      </c>
      <c r="I6" s="90">
        <v>1</v>
      </c>
      <c r="J6" s="143">
        <f>H6+I6</f>
        <v>160</v>
      </c>
      <c r="K6" s="80">
        <f>IFERROR(J6/G6,"-")</f>
        <v>0.12903225806452</v>
      </c>
      <c r="L6" s="79">
        <v>10</v>
      </c>
      <c r="M6" s="79">
        <v>56</v>
      </c>
      <c r="N6" s="80">
        <f>IFERROR(L6/J6,"-")</f>
        <v>0.0625</v>
      </c>
      <c r="O6" s="81">
        <f>IFERROR(D6/J6,"-")</f>
        <v>10200</v>
      </c>
      <c r="P6" s="82">
        <v>20</v>
      </c>
      <c r="Q6" s="80">
        <f>IFERROR(P6/J6,"-")</f>
        <v>0.125</v>
      </c>
      <c r="R6" s="334">
        <v>1048000</v>
      </c>
      <c r="S6" s="335">
        <f>IFERROR(R6/J6,"-")</f>
        <v>6550</v>
      </c>
      <c r="T6" s="335">
        <f>IFERROR(R6/P6,"-")</f>
        <v>52400</v>
      </c>
      <c r="U6" s="329">
        <f>IFERROR(R6-D6,"-")</f>
        <v>-584000</v>
      </c>
      <c r="V6" s="83">
        <f>R6/D6</f>
        <v>0.6421568627451</v>
      </c>
      <c r="W6" s="77"/>
      <c r="X6" s="142"/>
    </row>
    <row r="7" spans="1:24">
      <c r="A7" s="78"/>
      <c r="B7" s="84" t="s">
        <v>24</v>
      </c>
      <c r="C7" s="84">
        <v>2</v>
      </c>
      <c r="D7" s="329">
        <v>444000</v>
      </c>
      <c r="E7" s="79">
        <v>198</v>
      </c>
      <c r="F7" s="79">
        <v>68</v>
      </c>
      <c r="G7" s="79">
        <v>171</v>
      </c>
      <c r="H7" s="89">
        <v>33</v>
      </c>
      <c r="I7" s="90">
        <v>0</v>
      </c>
      <c r="J7" s="143">
        <f>H7+I7</f>
        <v>33</v>
      </c>
      <c r="K7" s="80">
        <f>IFERROR(J7/G7,"-")</f>
        <v>0.19298245614035</v>
      </c>
      <c r="L7" s="79">
        <v>2</v>
      </c>
      <c r="M7" s="79">
        <v>12</v>
      </c>
      <c r="N7" s="80">
        <f>IFERROR(L7/J7,"-")</f>
        <v>0.060606060606061</v>
      </c>
      <c r="O7" s="81">
        <f>IFERROR(D7/J7,"-")</f>
        <v>13454.545454545</v>
      </c>
      <c r="P7" s="82">
        <v>8</v>
      </c>
      <c r="Q7" s="80">
        <f>IFERROR(P7/J7,"-")</f>
        <v>0.24242424242424</v>
      </c>
      <c r="R7" s="334">
        <v>126000</v>
      </c>
      <c r="S7" s="335">
        <f>IFERROR(R7/J7,"-")</f>
        <v>3818.1818181818</v>
      </c>
      <c r="T7" s="335">
        <f>IFERROR(R7/P7,"-")</f>
        <v>15750</v>
      </c>
      <c r="U7" s="329">
        <f>IFERROR(R7-D7,"-")</f>
        <v>-318000</v>
      </c>
      <c r="V7" s="83">
        <f>R7/D7</f>
        <v>0.28378378378378</v>
      </c>
      <c r="W7" s="77"/>
      <c r="X7" s="142"/>
    </row>
    <row r="8" spans="1:24">
      <c r="A8" s="78"/>
      <c r="B8" s="84" t="s">
        <v>25</v>
      </c>
      <c r="C8" s="84">
        <v>1</v>
      </c>
      <c r="D8" s="329">
        <v>283784</v>
      </c>
      <c r="E8" s="79">
        <v>143</v>
      </c>
      <c r="F8" s="79">
        <v>0</v>
      </c>
      <c r="G8" s="79">
        <v>24476</v>
      </c>
      <c r="H8" s="89">
        <v>52</v>
      </c>
      <c r="I8" s="90">
        <v>0</v>
      </c>
      <c r="J8" s="143">
        <f>H8+I8</f>
        <v>52</v>
      </c>
      <c r="K8" s="80">
        <f>IFERROR(J8/G8,"-")</f>
        <v>0.0021245301519856</v>
      </c>
      <c r="L8" s="79">
        <v>4</v>
      </c>
      <c r="M8" s="79">
        <v>20</v>
      </c>
      <c r="N8" s="80">
        <f>IFERROR(L8/J8,"-")</f>
        <v>0.076923076923077</v>
      </c>
      <c r="O8" s="81">
        <f>IFERROR(D8/J8,"-")</f>
        <v>5457.3846153846</v>
      </c>
      <c r="P8" s="82">
        <v>12</v>
      </c>
      <c r="Q8" s="80">
        <f>IFERROR(P8/J8,"-")</f>
        <v>0.23076923076923</v>
      </c>
      <c r="R8" s="334">
        <v>794000</v>
      </c>
      <c r="S8" s="335">
        <f>IFERROR(R8/J8,"-")</f>
        <v>15269.230769231</v>
      </c>
      <c r="T8" s="335">
        <f>IFERROR(R8/P8,"-")</f>
        <v>66166.666666667</v>
      </c>
      <c r="U8" s="329">
        <f>IFERROR(R8-D8,"-")</f>
        <v>510216</v>
      </c>
      <c r="V8" s="83">
        <f>R8/D8</f>
        <v>2.7979026301694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2359784</v>
      </c>
      <c r="E11" s="41">
        <f>SUM(E6:E9)</f>
        <v>1160</v>
      </c>
      <c r="F11" s="41">
        <f>SUM(F6:F9)</f>
        <v>327</v>
      </c>
      <c r="G11" s="41">
        <f>SUM(G6:G9)</f>
        <v>25887</v>
      </c>
      <c r="H11" s="41">
        <f>SUM(H6:H9)</f>
        <v>244</v>
      </c>
      <c r="I11" s="41">
        <f>SUM(I6:I9)</f>
        <v>1</v>
      </c>
      <c r="J11" s="41">
        <f>SUM(J6:J9)</f>
        <v>245</v>
      </c>
      <c r="K11" s="42">
        <f>IFERROR(J11/G11,"-")</f>
        <v>0.0094642098350523</v>
      </c>
      <c r="L11" s="76">
        <f>SUM(L6:L9)</f>
        <v>16</v>
      </c>
      <c r="M11" s="76">
        <f>SUM(M6:M9)</f>
        <v>88</v>
      </c>
      <c r="N11" s="42">
        <f>IFERROR(L11/J11,"-")</f>
        <v>0.06530612244898</v>
      </c>
      <c r="O11" s="43">
        <f>IFERROR(D11/J11,"-")</f>
        <v>9631.7714285714</v>
      </c>
      <c r="P11" s="44">
        <f>SUM(P6:P9)</f>
        <v>40</v>
      </c>
      <c r="Q11" s="42">
        <f>IFERROR(P11/J11,"-")</f>
        <v>0.16326530612245</v>
      </c>
      <c r="R11" s="332">
        <f>SUM(R6:R9)</f>
        <v>1968000</v>
      </c>
      <c r="S11" s="332">
        <f>IFERROR(R11/J11,"-")</f>
        <v>8032.6530612245</v>
      </c>
      <c r="T11" s="332">
        <f>IFERROR(P11/P11,"-")</f>
        <v>1</v>
      </c>
      <c r="U11" s="332">
        <f>SUM(U6:U9)</f>
        <v>-391784</v>
      </c>
      <c r="V11" s="45">
        <f>IFERROR(R11/D11,"-")</f>
        <v>0.83397463496659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0.75</v>
      </c>
      <c r="B6" s="346" t="s">
        <v>62</v>
      </c>
      <c r="C6" s="346"/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88" t="s">
        <v>68</v>
      </c>
      <c r="J6" s="329">
        <v>660000</v>
      </c>
      <c r="K6" s="79">
        <v>71</v>
      </c>
      <c r="L6" s="79">
        <v>0</v>
      </c>
      <c r="M6" s="79">
        <v>351</v>
      </c>
      <c r="N6" s="89">
        <v>20</v>
      </c>
      <c r="O6" s="90">
        <v>0</v>
      </c>
      <c r="P6" s="91">
        <f>N6+O6</f>
        <v>20</v>
      </c>
      <c r="Q6" s="80">
        <f>IFERROR(P6/M6,"-")</f>
        <v>0.056980056980057</v>
      </c>
      <c r="R6" s="79">
        <v>0</v>
      </c>
      <c r="S6" s="79">
        <v>11</v>
      </c>
      <c r="T6" s="80">
        <f>IFERROR(R6/(P6),"-")</f>
        <v>0</v>
      </c>
      <c r="U6" s="335">
        <f>IFERROR(J6/SUM(N6:O11),"-")</f>
        <v>17837.837837838</v>
      </c>
      <c r="V6" s="82">
        <v>3</v>
      </c>
      <c r="W6" s="80">
        <f>IF(P6=0,"-",V6/P6)</f>
        <v>0.15</v>
      </c>
      <c r="X6" s="334">
        <v>23000</v>
      </c>
      <c r="Y6" s="335">
        <f>IFERROR(X6/P6,"-")</f>
        <v>1150</v>
      </c>
      <c r="Z6" s="335">
        <f>IFERROR(X6/V6,"-")</f>
        <v>7666.6666666667</v>
      </c>
      <c r="AA6" s="329">
        <f>SUM(X6:X11)-SUM(J6:J11)</f>
        <v>-165000</v>
      </c>
      <c r="AB6" s="83">
        <f>SUM(X6:X11)/SUM(J6:J11)</f>
        <v>0.75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</v>
      </c>
      <c r="AO6" s="98">
        <v>1</v>
      </c>
      <c r="AP6" s="100">
        <f>IFERROR(AO6/AM6,"-")</f>
        <v>1</v>
      </c>
      <c r="AQ6" s="101">
        <v>9000</v>
      </c>
      <c r="AR6" s="102">
        <f>IFERROR(AQ6/AM6,"-")</f>
        <v>9000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10</v>
      </c>
      <c r="BO6" s="118">
        <f>IF(P6=0,"",IF(BN6=0,"",(BN6/P6)))</f>
        <v>0.5</v>
      </c>
      <c r="BP6" s="119">
        <v>2</v>
      </c>
      <c r="BQ6" s="120">
        <f>IFERROR(BP6/BN6,"-")</f>
        <v>0.2</v>
      </c>
      <c r="BR6" s="121">
        <v>20000</v>
      </c>
      <c r="BS6" s="122">
        <f>IFERROR(BR6/BN6,"-")</f>
        <v>2000</v>
      </c>
      <c r="BT6" s="123">
        <v>1</v>
      </c>
      <c r="BU6" s="123"/>
      <c r="BV6" s="123">
        <v>1</v>
      </c>
      <c r="BW6" s="124">
        <v>6</v>
      </c>
      <c r="BX6" s="125">
        <f>IF(P6=0,"",IF(BW6=0,"",(BW6/P6)))</f>
        <v>0.3</v>
      </c>
      <c r="BY6" s="126">
        <v>2</v>
      </c>
      <c r="BZ6" s="127">
        <f>IFERROR(BY6/BW6,"-")</f>
        <v>0.33333333333333</v>
      </c>
      <c r="CA6" s="128">
        <v>12000</v>
      </c>
      <c r="CB6" s="129">
        <f>IFERROR(CA6/BW6,"-")</f>
        <v>2000</v>
      </c>
      <c r="CC6" s="130"/>
      <c r="CD6" s="130">
        <v>2</v>
      </c>
      <c r="CE6" s="130"/>
      <c r="CF6" s="131">
        <v>1</v>
      </c>
      <c r="CG6" s="132">
        <f>IF(P6=0,"",IF(CF6=0,"",(CF6/P6)))</f>
        <v>0.05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23000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 t="s">
        <v>63</v>
      </c>
      <c r="E7" s="346" t="s">
        <v>64</v>
      </c>
      <c r="F7" s="346" t="s">
        <v>70</v>
      </c>
      <c r="G7" s="88"/>
      <c r="H7" s="88"/>
      <c r="I7" s="88"/>
      <c r="J7" s="329"/>
      <c r="K7" s="79">
        <v>144</v>
      </c>
      <c r="L7" s="79">
        <v>84</v>
      </c>
      <c r="M7" s="79">
        <v>89</v>
      </c>
      <c r="N7" s="89">
        <v>17</v>
      </c>
      <c r="O7" s="90">
        <v>0</v>
      </c>
      <c r="P7" s="91">
        <f>N7+O7</f>
        <v>17</v>
      </c>
      <c r="Q7" s="80">
        <f>IFERROR(P7/M7,"-")</f>
        <v>0.19101123595506</v>
      </c>
      <c r="R7" s="79">
        <v>3</v>
      </c>
      <c r="S7" s="79">
        <v>3</v>
      </c>
      <c r="T7" s="80">
        <f>IFERROR(R7/(P7),"-")</f>
        <v>0.17647058823529</v>
      </c>
      <c r="U7" s="335"/>
      <c r="V7" s="82">
        <v>6</v>
      </c>
      <c r="W7" s="80">
        <f>IF(P7=0,"-",V7/P7)</f>
        <v>0.35294117647059</v>
      </c>
      <c r="X7" s="334">
        <v>472000</v>
      </c>
      <c r="Y7" s="335">
        <f>IFERROR(X7/P7,"-")</f>
        <v>27764.705882353</v>
      </c>
      <c r="Z7" s="335">
        <f>IFERROR(X7/V7,"-")</f>
        <v>78666.666666667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0.058823529411765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9</v>
      </c>
      <c r="BO7" s="118">
        <f>IF(P7=0,"",IF(BN7=0,"",(BN7/P7)))</f>
        <v>0.52941176470588</v>
      </c>
      <c r="BP7" s="119">
        <v>6</v>
      </c>
      <c r="BQ7" s="120">
        <f>IFERROR(BP7/BN7,"-")</f>
        <v>0.66666666666667</v>
      </c>
      <c r="BR7" s="121">
        <v>441000</v>
      </c>
      <c r="BS7" s="122">
        <f>IFERROR(BR7/BN7,"-")</f>
        <v>49000</v>
      </c>
      <c r="BT7" s="123">
        <v>1</v>
      </c>
      <c r="BU7" s="123">
        <v>1</v>
      </c>
      <c r="BV7" s="123">
        <v>4</v>
      </c>
      <c r="BW7" s="124">
        <v>6</v>
      </c>
      <c r="BX7" s="125">
        <f>IF(P7=0,"",IF(BW7=0,"",(BW7/P7)))</f>
        <v>0.35294117647059</v>
      </c>
      <c r="BY7" s="126">
        <v>2</v>
      </c>
      <c r="BZ7" s="127">
        <f>IFERROR(BY7/BW7,"-")</f>
        <v>0.33333333333333</v>
      </c>
      <c r="CA7" s="128">
        <v>21000</v>
      </c>
      <c r="CB7" s="129">
        <f>IFERROR(CA7/BW7,"-")</f>
        <v>3500</v>
      </c>
      <c r="CC7" s="130">
        <v>1</v>
      </c>
      <c r="CD7" s="130"/>
      <c r="CE7" s="130">
        <v>1</v>
      </c>
      <c r="CF7" s="131">
        <v>1</v>
      </c>
      <c r="CG7" s="132">
        <f>IF(P7=0,"",IF(CF7=0,"",(CF7/P7)))</f>
        <v>0.058823529411765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472000</v>
      </c>
      <c r="CQ7" s="139">
        <v>360000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71</v>
      </c>
      <c r="C8" s="346"/>
      <c r="D8" s="346" t="s">
        <v>72</v>
      </c>
      <c r="E8" s="346" t="s">
        <v>73</v>
      </c>
      <c r="F8" s="346" t="s">
        <v>65</v>
      </c>
      <c r="G8" s="88" t="s">
        <v>66</v>
      </c>
      <c r="H8" s="88" t="s">
        <v>74</v>
      </c>
      <c r="I8" s="88"/>
      <c r="J8" s="329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5"/>
      <c r="V8" s="82">
        <v>0</v>
      </c>
      <c r="W8" s="80" t="str">
        <f>IF(P8=0,"-",V8/P8)</f>
        <v>-</v>
      </c>
      <c r="X8" s="334">
        <v>0</v>
      </c>
      <c r="Y8" s="335" t="str">
        <f>IFERROR(X8/P8,"-")</f>
        <v>-</v>
      </c>
      <c r="Z8" s="335" t="str">
        <f>IFERROR(X8/V8,"-")</f>
        <v>-</v>
      </c>
      <c r="AA8" s="329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75</v>
      </c>
      <c r="C9" s="346"/>
      <c r="D9" s="346" t="s">
        <v>72</v>
      </c>
      <c r="E9" s="346" t="s">
        <v>73</v>
      </c>
      <c r="F9" s="346" t="s">
        <v>70</v>
      </c>
      <c r="G9" s="88"/>
      <c r="H9" s="88"/>
      <c r="I9" s="88"/>
      <c r="J9" s="329"/>
      <c r="K9" s="79">
        <v>3</v>
      </c>
      <c r="L9" s="79">
        <v>2</v>
      </c>
      <c r="M9" s="79">
        <v>1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5"/>
      <c r="V9" s="82">
        <v>0</v>
      </c>
      <c r="W9" s="80" t="str">
        <f>IF(P9=0,"-",V9/P9)</f>
        <v>-</v>
      </c>
      <c r="X9" s="334">
        <v>0</v>
      </c>
      <c r="Y9" s="335" t="str">
        <f>IFERROR(X9/P9,"-")</f>
        <v>-</v>
      </c>
      <c r="Z9" s="335" t="str">
        <f>IFERROR(X9/V9,"-")</f>
        <v>-</v>
      </c>
      <c r="AA9" s="329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76</v>
      </c>
      <c r="C10" s="346"/>
      <c r="D10" s="346" t="s">
        <v>77</v>
      </c>
      <c r="E10" s="346" t="s">
        <v>78</v>
      </c>
      <c r="F10" s="346" t="s">
        <v>65</v>
      </c>
      <c r="G10" s="88" t="s">
        <v>66</v>
      </c>
      <c r="H10" s="88" t="s">
        <v>79</v>
      </c>
      <c r="I10" s="88"/>
      <c r="J10" s="329"/>
      <c r="K10" s="79">
        <v>0</v>
      </c>
      <c r="L10" s="79">
        <v>0</v>
      </c>
      <c r="M10" s="79">
        <v>2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5"/>
      <c r="V10" s="82">
        <v>0</v>
      </c>
      <c r="W10" s="80" t="str">
        <f>IF(P10=0,"-",V10/P10)</f>
        <v>-</v>
      </c>
      <c r="X10" s="334">
        <v>0</v>
      </c>
      <c r="Y10" s="335" t="str">
        <f>IFERROR(X10/P10,"-")</f>
        <v>-</v>
      </c>
      <c r="Z10" s="335" t="str">
        <f>IFERROR(X10/V10,"-")</f>
        <v>-</v>
      </c>
      <c r="AA10" s="329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80</v>
      </c>
      <c r="C11" s="346"/>
      <c r="D11" s="346" t="s">
        <v>77</v>
      </c>
      <c r="E11" s="346" t="s">
        <v>78</v>
      </c>
      <c r="F11" s="346" t="s">
        <v>70</v>
      </c>
      <c r="G11" s="88"/>
      <c r="H11" s="88"/>
      <c r="I11" s="88"/>
      <c r="J11" s="329"/>
      <c r="K11" s="79">
        <v>2</v>
      </c>
      <c r="L11" s="79">
        <v>2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5"/>
      <c r="V11" s="82">
        <v>0</v>
      </c>
      <c r="W11" s="80" t="str">
        <f>IF(P11=0,"-",V11/P11)</f>
        <v>-</v>
      </c>
      <c r="X11" s="334">
        <v>0</v>
      </c>
      <c r="Y11" s="335" t="str">
        <f>IFERROR(X11/P11,"-")</f>
        <v>-</v>
      </c>
      <c r="Z11" s="335" t="str">
        <f>IFERROR(X11/V11,"-")</f>
        <v>-</v>
      </c>
      <c r="AA11" s="329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0.041666666666667</v>
      </c>
      <c r="B12" s="346" t="s">
        <v>81</v>
      </c>
      <c r="C12" s="346"/>
      <c r="D12" s="346" t="s">
        <v>77</v>
      </c>
      <c r="E12" s="346" t="s">
        <v>78</v>
      </c>
      <c r="F12" s="346" t="s">
        <v>82</v>
      </c>
      <c r="G12" s="88" t="s">
        <v>83</v>
      </c>
      <c r="H12" s="88" t="s">
        <v>84</v>
      </c>
      <c r="I12" s="347" t="s">
        <v>85</v>
      </c>
      <c r="J12" s="329">
        <v>144000</v>
      </c>
      <c r="K12" s="79">
        <v>22</v>
      </c>
      <c r="L12" s="79">
        <v>0</v>
      </c>
      <c r="M12" s="79">
        <v>92</v>
      </c>
      <c r="N12" s="89">
        <v>8</v>
      </c>
      <c r="O12" s="90">
        <v>0</v>
      </c>
      <c r="P12" s="91">
        <f>N12+O12</f>
        <v>8</v>
      </c>
      <c r="Q12" s="80">
        <f>IFERROR(P12/M12,"-")</f>
        <v>0.08695652173913</v>
      </c>
      <c r="R12" s="79">
        <v>0</v>
      </c>
      <c r="S12" s="79">
        <v>5</v>
      </c>
      <c r="T12" s="80">
        <f>IFERROR(R12/(P12),"-")</f>
        <v>0</v>
      </c>
      <c r="U12" s="335">
        <f>IFERROR(J12/SUM(N12:O13),"-")</f>
        <v>9000</v>
      </c>
      <c r="V12" s="82">
        <v>1</v>
      </c>
      <c r="W12" s="80">
        <f>IF(P12=0,"-",V12/P12)</f>
        <v>0.125</v>
      </c>
      <c r="X12" s="334">
        <v>1000</v>
      </c>
      <c r="Y12" s="335">
        <f>IFERROR(X12/P12,"-")</f>
        <v>125</v>
      </c>
      <c r="Z12" s="335">
        <f>IFERROR(X12/V12,"-")</f>
        <v>1000</v>
      </c>
      <c r="AA12" s="329">
        <f>SUM(X12:X13)-SUM(J12:J13)</f>
        <v>-138000</v>
      </c>
      <c r="AB12" s="83">
        <f>SUM(X12:X13)/SUM(J12:J13)</f>
        <v>0.041666666666667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5</v>
      </c>
      <c r="BO12" s="118">
        <f>IF(P12=0,"",IF(BN12=0,"",(BN12/P12)))</f>
        <v>0.625</v>
      </c>
      <c r="BP12" s="119">
        <v>1</v>
      </c>
      <c r="BQ12" s="120">
        <f>IFERROR(BP12/BN12,"-")</f>
        <v>0.2</v>
      </c>
      <c r="BR12" s="121">
        <v>1000</v>
      </c>
      <c r="BS12" s="122">
        <f>IFERROR(BR12/BN12,"-")</f>
        <v>200</v>
      </c>
      <c r="BT12" s="123">
        <v>1</v>
      </c>
      <c r="BU12" s="123"/>
      <c r="BV12" s="123"/>
      <c r="BW12" s="124">
        <v>3</v>
      </c>
      <c r="BX12" s="125">
        <f>IF(P12=0,"",IF(BW12=0,"",(BW12/P12)))</f>
        <v>0.375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</v>
      </c>
      <c r="CQ12" s="139">
        <v>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86</v>
      </c>
      <c r="C13" s="346"/>
      <c r="D13" s="346" t="s">
        <v>77</v>
      </c>
      <c r="E13" s="346" t="s">
        <v>78</v>
      </c>
      <c r="F13" s="346" t="s">
        <v>70</v>
      </c>
      <c r="G13" s="88"/>
      <c r="H13" s="88"/>
      <c r="I13" s="88"/>
      <c r="J13" s="329"/>
      <c r="K13" s="79">
        <v>69</v>
      </c>
      <c r="L13" s="79">
        <v>25</v>
      </c>
      <c r="M13" s="79">
        <v>9</v>
      </c>
      <c r="N13" s="89">
        <v>8</v>
      </c>
      <c r="O13" s="90">
        <v>0</v>
      </c>
      <c r="P13" s="91">
        <f>N13+O13</f>
        <v>8</v>
      </c>
      <c r="Q13" s="80">
        <f>IFERROR(P13/M13,"-")</f>
        <v>0.88888888888889</v>
      </c>
      <c r="R13" s="79">
        <v>0</v>
      </c>
      <c r="S13" s="79">
        <v>1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5000</v>
      </c>
      <c r="Y13" s="335">
        <f>IFERROR(X13/P13,"-")</f>
        <v>625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5</v>
      </c>
      <c r="BX13" s="125">
        <f>IF(P13=0,"",IF(BW13=0,"",(BW13/P13)))</f>
        <v>0.625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0.125</v>
      </c>
      <c r="CH13" s="133">
        <v>1</v>
      </c>
      <c r="CI13" s="134">
        <f>IFERROR(CH13/CF13,"-")</f>
        <v>1</v>
      </c>
      <c r="CJ13" s="135">
        <v>10000</v>
      </c>
      <c r="CK13" s="136">
        <f>IFERROR(CJ13/CF13,"-")</f>
        <v>10000</v>
      </c>
      <c r="CL13" s="137"/>
      <c r="CM13" s="137">
        <v>1</v>
      </c>
      <c r="CN13" s="137"/>
      <c r="CO13" s="138">
        <v>0</v>
      </c>
      <c r="CP13" s="139">
        <v>5000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346" t="s">
        <v>87</v>
      </c>
      <c r="C14" s="346"/>
      <c r="D14" s="346" t="s">
        <v>77</v>
      </c>
      <c r="E14" s="346" t="s">
        <v>78</v>
      </c>
      <c r="F14" s="346" t="s">
        <v>82</v>
      </c>
      <c r="G14" s="88" t="s">
        <v>88</v>
      </c>
      <c r="H14" s="88" t="s">
        <v>84</v>
      </c>
      <c r="I14" s="347" t="s">
        <v>89</v>
      </c>
      <c r="J14" s="329">
        <v>180000</v>
      </c>
      <c r="K14" s="79">
        <v>23</v>
      </c>
      <c r="L14" s="79">
        <v>0</v>
      </c>
      <c r="M14" s="79">
        <v>79</v>
      </c>
      <c r="N14" s="89">
        <v>9</v>
      </c>
      <c r="O14" s="90">
        <v>0</v>
      </c>
      <c r="P14" s="91">
        <f>N14+O14</f>
        <v>9</v>
      </c>
      <c r="Q14" s="80">
        <f>IFERROR(P14/M14,"-")</f>
        <v>0.11392405063291</v>
      </c>
      <c r="R14" s="79">
        <v>0</v>
      </c>
      <c r="S14" s="79">
        <v>4</v>
      </c>
      <c r="T14" s="80">
        <f>IFERROR(R14/(P14),"-")</f>
        <v>0</v>
      </c>
      <c r="U14" s="335">
        <f>IFERROR(J14/SUM(N14:O15),"-")</f>
        <v>12857.142857143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-180000</v>
      </c>
      <c r="AB14" s="83">
        <f>SUM(X14:X15)/SUM(J14:J15)</f>
        <v>0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0.55555555555556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0.22222222222222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0.22222222222222</v>
      </c>
      <c r="CH14" s="133">
        <v>1</v>
      </c>
      <c r="CI14" s="134">
        <f>IFERROR(CH14/CF14,"-")</f>
        <v>0.5</v>
      </c>
      <c r="CJ14" s="135">
        <v>113000</v>
      </c>
      <c r="CK14" s="136">
        <f>IFERROR(CJ14/CF14,"-")</f>
        <v>56500</v>
      </c>
      <c r="CL14" s="137"/>
      <c r="CM14" s="137"/>
      <c r="CN14" s="137">
        <v>1</v>
      </c>
      <c r="CO14" s="138">
        <v>0</v>
      </c>
      <c r="CP14" s="139">
        <v>0</v>
      </c>
      <c r="CQ14" s="139">
        <v>113000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90</v>
      </c>
      <c r="C15" s="346"/>
      <c r="D15" s="346" t="s">
        <v>77</v>
      </c>
      <c r="E15" s="346" t="s">
        <v>78</v>
      </c>
      <c r="F15" s="346" t="s">
        <v>70</v>
      </c>
      <c r="G15" s="88"/>
      <c r="H15" s="88"/>
      <c r="I15" s="88"/>
      <c r="J15" s="329"/>
      <c r="K15" s="79">
        <v>75</v>
      </c>
      <c r="L15" s="79">
        <v>32</v>
      </c>
      <c r="M15" s="79">
        <v>7</v>
      </c>
      <c r="N15" s="89">
        <v>5</v>
      </c>
      <c r="O15" s="90">
        <v>0</v>
      </c>
      <c r="P15" s="91">
        <f>N15+O15</f>
        <v>5</v>
      </c>
      <c r="Q15" s="80">
        <f>IFERROR(P15/M15,"-")</f>
        <v>0.71428571428571</v>
      </c>
      <c r="R15" s="79">
        <v>0</v>
      </c>
      <c r="S15" s="79">
        <v>2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1.7388888888889</v>
      </c>
      <c r="B16" s="346" t="s">
        <v>91</v>
      </c>
      <c r="C16" s="346"/>
      <c r="D16" s="346" t="s">
        <v>63</v>
      </c>
      <c r="E16" s="346" t="s">
        <v>64</v>
      </c>
      <c r="F16" s="346" t="s">
        <v>65</v>
      </c>
      <c r="G16" s="88" t="s">
        <v>92</v>
      </c>
      <c r="H16" s="88" t="s">
        <v>93</v>
      </c>
      <c r="I16" s="348" t="s">
        <v>94</v>
      </c>
      <c r="J16" s="329">
        <v>180000</v>
      </c>
      <c r="K16" s="79">
        <v>33</v>
      </c>
      <c r="L16" s="79">
        <v>0</v>
      </c>
      <c r="M16" s="79">
        <v>135</v>
      </c>
      <c r="N16" s="89">
        <v>14</v>
      </c>
      <c r="O16" s="90">
        <v>0</v>
      </c>
      <c r="P16" s="91">
        <f>N16+O16</f>
        <v>14</v>
      </c>
      <c r="Q16" s="80">
        <f>IFERROR(P16/M16,"-")</f>
        <v>0.1037037037037</v>
      </c>
      <c r="R16" s="79">
        <v>0</v>
      </c>
      <c r="S16" s="79">
        <v>11</v>
      </c>
      <c r="T16" s="80">
        <f>IFERROR(R16/(P16),"-")</f>
        <v>0</v>
      </c>
      <c r="U16" s="335">
        <f>IFERROR(J16/SUM(N16:O17),"-")</f>
        <v>5806.4516129032</v>
      </c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>
        <f>SUM(X16:X17)-SUM(J16:J17)</f>
        <v>133000</v>
      </c>
      <c r="AB16" s="83">
        <f>SUM(X16:X17)/SUM(J16:J17)</f>
        <v>1.7388888888889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3</v>
      </c>
      <c r="AN16" s="99">
        <f>IF(P16=0,"",IF(AM16=0,"",(AM16/P16)))</f>
        <v>0.21428571428571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0.071428571428571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6</v>
      </c>
      <c r="BF16" s="111">
        <f>IF(P16=0,"",IF(BE16=0,"",(BE16/P16)))</f>
        <v>0.42857142857143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0.14285714285714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0.071428571428571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0.071428571428571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95</v>
      </c>
      <c r="C17" s="346"/>
      <c r="D17" s="346" t="s">
        <v>63</v>
      </c>
      <c r="E17" s="346" t="s">
        <v>64</v>
      </c>
      <c r="F17" s="346" t="s">
        <v>70</v>
      </c>
      <c r="G17" s="88"/>
      <c r="H17" s="88"/>
      <c r="I17" s="88"/>
      <c r="J17" s="329"/>
      <c r="K17" s="79">
        <v>48</v>
      </c>
      <c r="L17" s="79">
        <v>39</v>
      </c>
      <c r="M17" s="79">
        <v>37</v>
      </c>
      <c r="N17" s="89">
        <v>17</v>
      </c>
      <c r="O17" s="90">
        <v>0</v>
      </c>
      <c r="P17" s="91">
        <f>N17+O17</f>
        <v>17</v>
      </c>
      <c r="Q17" s="80">
        <f>IFERROR(P17/M17,"-")</f>
        <v>0.45945945945946</v>
      </c>
      <c r="R17" s="79">
        <v>4</v>
      </c>
      <c r="S17" s="79">
        <v>2</v>
      </c>
      <c r="T17" s="80">
        <f>IFERROR(R17/(P17),"-")</f>
        <v>0.23529411764706</v>
      </c>
      <c r="U17" s="335"/>
      <c r="V17" s="82">
        <v>4</v>
      </c>
      <c r="W17" s="80">
        <f>IF(P17=0,"-",V17/P17)</f>
        <v>0.23529411764706</v>
      </c>
      <c r="X17" s="334">
        <v>313000</v>
      </c>
      <c r="Y17" s="335">
        <f>IFERROR(X17/P17,"-")</f>
        <v>18411.764705882</v>
      </c>
      <c r="Z17" s="335">
        <f>IFERROR(X17/V17,"-")</f>
        <v>78250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0.058823529411765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0.17647058823529</v>
      </c>
      <c r="BP17" s="119">
        <v>1</v>
      </c>
      <c r="BQ17" s="120">
        <f>IFERROR(BP17/BN17,"-")</f>
        <v>0.33333333333333</v>
      </c>
      <c r="BR17" s="121">
        <v>10000</v>
      </c>
      <c r="BS17" s="122">
        <f>IFERROR(BR17/BN17,"-")</f>
        <v>3333.3333333333</v>
      </c>
      <c r="BT17" s="123"/>
      <c r="BU17" s="123">
        <v>1</v>
      </c>
      <c r="BV17" s="123"/>
      <c r="BW17" s="124">
        <v>10</v>
      </c>
      <c r="BX17" s="125">
        <f>IF(P17=0,"",IF(BW17=0,"",(BW17/P17)))</f>
        <v>0.58823529411765</v>
      </c>
      <c r="BY17" s="126">
        <v>2</v>
      </c>
      <c r="BZ17" s="127">
        <f>IFERROR(BY17/BW17,"-")</f>
        <v>0.2</v>
      </c>
      <c r="CA17" s="128">
        <v>302000</v>
      </c>
      <c r="CB17" s="129">
        <f>IFERROR(CA17/BW17,"-")</f>
        <v>30200</v>
      </c>
      <c r="CC17" s="130"/>
      <c r="CD17" s="130"/>
      <c r="CE17" s="130">
        <v>2</v>
      </c>
      <c r="CF17" s="131">
        <v>3</v>
      </c>
      <c r="CG17" s="132">
        <f>IF(P17=0,"",IF(CF17=0,"",(CF17/P17)))</f>
        <v>0.17647058823529</v>
      </c>
      <c r="CH17" s="133">
        <v>1</v>
      </c>
      <c r="CI17" s="134">
        <f>IFERROR(CH17/CF17,"-")</f>
        <v>0.33333333333333</v>
      </c>
      <c r="CJ17" s="135">
        <v>1000</v>
      </c>
      <c r="CK17" s="136">
        <f>IFERROR(CJ17/CF17,"-")</f>
        <v>333.33333333333</v>
      </c>
      <c r="CL17" s="137">
        <v>1</v>
      </c>
      <c r="CM17" s="137"/>
      <c r="CN17" s="137"/>
      <c r="CO17" s="138">
        <v>4</v>
      </c>
      <c r="CP17" s="139">
        <v>313000</v>
      </c>
      <c r="CQ17" s="139">
        <v>283000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0.027777777777778</v>
      </c>
      <c r="B18" s="346" t="s">
        <v>96</v>
      </c>
      <c r="C18" s="346"/>
      <c r="D18" s="346" t="s">
        <v>63</v>
      </c>
      <c r="E18" s="346" t="s">
        <v>64</v>
      </c>
      <c r="F18" s="346" t="s">
        <v>65</v>
      </c>
      <c r="G18" s="88" t="s">
        <v>97</v>
      </c>
      <c r="H18" s="88" t="s">
        <v>93</v>
      </c>
      <c r="I18" s="348" t="s">
        <v>94</v>
      </c>
      <c r="J18" s="329">
        <v>180000</v>
      </c>
      <c r="K18" s="79">
        <v>42</v>
      </c>
      <c r="L18" s="79">
        <v>0</v>
      </c>
      <c r="M18" s="79">
        <v>160</v>
      </c>
      <c r="N18" s="89">
        <v>19</v>
      </c>
      <c r="O18" s="90">
        <v>0</v>
      </c>
      <c r="P18" s="91">
        <f>N18+O18</f>
        <v>19</v>
      </c>
      <c r="Q18" s="80">
        <f>IFERROR(P18/M18,"-")</f>
        <v>0.11875</v>
      </c>
      <c r="R18" s="79">
        <v>0</v>
      </c>
      <c r="S18" s="79">
        <v>7</v>
      </c>
      <c r="T18" s="80">
        <f>IFERROR(R18/(P18),"-")</f>
        <v>0</v>
      </c>
      <c r="U18" s="335">
        <f>IFERROR(J18/SUM(N18:O19),"-")</f>
        <v>6428.5714285714</v>
      </c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>
        <f>SUM(X18:X19)-SUM(J18:J19)</f>
        <v>-175000</v>
      </c>
      <c r="AB18" s="83">
        <f>SUM(X18:X19)/SUM(J18:J19)</f>
        <v>0.027777777777778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0.15789473684211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7</v>
      </c>
      <c r="BO18" s="118">
        <f>IF(P18=0,"",IF(BN18=0,"",(BN18/P18)))</f>
        <v>0.36842105263158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0.36842105263158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0.10526315789474</v>
      </c>
      <c r="CH18" s="133">
        <v>1</v>
      </c>
      <c r="CI18" s="134">
        <f>IFERROR(CH18/CF18,"-")</f>
        <v>0.5</v>
      </c>
      <c r="CJ18" s="135">
        <v>3000</v>
      </c>
      <c r="CK18" s="136">
        <f>IFERROR(CJ18/CF18,"-")</f>
        <v>1500</v>
      </c>
      <c r="CL18" s="137">
        <v>1</v>
      </c>
      <c r="CM18" s="137"/>
      <c r="CN18" s="137"/>
      <c r="CO18" s="138">
        <v>0</v>
      </c>
      <c r="CP18" s="139">
        <v>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98</v>
      </c>
      <c r="C19" s="346"/>
      <c r="D19" s="346" t="s">
        <v>63</v>
      </c>
      <c r="E19" s="346" t="s">
        <v>64</v>
      </c>
      <c r="F19" s="346" t="s">
        <v>70</v>
      </c>
      <c r="G19" s="88"/>
      <c r="H19" s="88"/>
      <c r="I19" s="88"/>
      <c r="J19" s="329"/>
      <c r="K19" s="79">
        <v>49</v>
      </c>
      <c r="L19" s="79">
        <v>34</v>
      </c>
      <c r="M19" s="79">
        <v>17</v>
      </c>
      <c r="N19" s="89">
        <v>9</v>
      </c>
      <c r="O19" s="90">
        <v>0</v>
      </c>
      <c r="P19" s="91">
        <f>N19+O19</f>
        <v>9</v>
      </c>
      <c r="Q19" s="80">
        <f>IFERROR(P19/M19,"-")</f>
        <v>0.52941176470588</v>
      </c>
      <c r="R19" s="79">
        <v>1</v>
      </c>
      <c r="S19" s="79">
        <v>2</v>
      </c>
      <c r="T19" s="80">
        <f>IFERROR(R19/(P19),"-")</f>
        <v>0.11111111111111</v>
      </c>
      <c r="U19" s="335"/>
      <c r="V19" s="82">
        <v>1</v>
      </c>
      <c r="W19" s="80">
        <f>IF(P19=0,"-",V19/P19)</f>
        <v>0.11111111111111</v>
      </c>
      <c r="X19" s="334">
        <v>5000</v>
      </c>
      <c r="Y19" s="335">
        <f>IFERROR(X19/P19,"-")</f>
        <v>555.55555555556</v>
      </c>
      <c r="Z19" s="335">
        <f>IFERROR(X19/V19,"-")</f>
        <v>5000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0.11111111111111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5</v>
      </c>
      <c r="BO19" s="118">
        <f>IF(P19=0,"",IF(BN19=0,"",(BN19/P19)))</f>
        <v>0.55555555555556</v>
      </c>
      <c r="BP19" s="119">
        <v>1</v>
      </c>
      <c r="BQ19" s="120">
        <f>IFERROR(BP19/BN19,"-")</f>
        <v>0.2</v>
      </c>
      <c r="BR19" s="121">
        <v>5000</v>
      </c>
      <c r="BS19" s="122">
        <f>IFERROR(BR19/BN19,"-")</f>
        <v>1000</v>
      </c>
      <c r="BT19" s="123">
        <v>1</v>
      </c>
      <c r="BU19" s="123"/>
      <c r="BV19" s="123"/>
      <c r="BW19" s="124">
        <v>1</v>
      </c>
      <c r="BX19" s="125">
        <f>IF(P19=0,"",IF(BW19=0,"",(BW19/P19)))</f>
        <v>0.11111111111111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2</v>
      </c>
      <c r="CG19" s="132">
        <f>IF(P19=0,"",IF(CF19=0,"",(CF19/P19)))</f>
        <v>0.22222222222222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0.70138888888889</v>
      </c>
      <c r="B20" s="346" t="s">
        <v>99</v>
      </c>
      <c r="C20" s="346"/>
      <c r="D20" s="346" t="s">
        <v>100</v>
      </c>
      <c r="E20" s="346" t="s">
        <v>101</v>
      </c>
      <c r="F20" s="346" t="s">
        <v>82</v>
      </c>
      <c r="G20" s="88" t="s">
        <v>102</v>
      </c>
      <c r="H20" s="88" t="s">
        <v>103</v>
      </c>
      <c r="I20" s="88" t="s">
        <v>104</v>
      </c>
      <c r="J20" s="329">
        <v>144000</v>
      </c>
      <c r="K20" s="79">
        <v>23</v>
      </c>
      <c r="L20" s="79">
        <v>0</v>
      </c>
      <c r="M20" s="79">
        <v>75</v>
      </c>
      <c r="N20" s="89">
        <v>6</v>
      </c>
      <c r="O20" s="90">
        <v>0</v>
      </c>
      <c r="P20" s="91">
        <f>N20+O20</f>
        <v>6</v>
      </c>
      <c r="Q20" s="80">
        <f>IFERROR(P20/M20,"-")</f>
        <v>0.08</v>
      </c>
      <c r="R20" s="79">
        <v>0</v>
      </c>
      <c r="S20" s="79">
        <v>2</v>
      </c>
      <c r="T20" s="80">
        <f>IFERROR(R20/(P20),"-")</f>
        <v>0</v>
      </c>
      <c r="U20" s="335">
        <f>IFERROR(J20/SUM(N20:O21),"-")</f>
        <v>14400</v>
      </c>
      <c r="V20" s="82">
        <v>1</v>
      </c>
      <c r="W20" s="80">
        <f>IF(P20=0,"-",V20/P20)</f>
        <v>0.16666666666667</v>
      </c>
      <c r="X20" s="334">
        <v>95000</v>
      </c>
      <c r="Y20" s="335">
        <f>IFERROR(X20/P20,"-")</f>
        <v>15833.333333333</v>
      </c>
      <c r="Z20" s="335">
        <f>IFERROR(X20/V20,"-")</f>
        <v>95000</v>
      </c>
      <c r="AA20" s="329">
        <f>SUM(X20:X21)-SUM(J20:J21)</f>
        <v>-43000</v>
      </c>
      <c r="AB20" s="83">
        <f>SUM(X20:X21)/SUM(J20:J21)</f>
        <v>0.70138888888889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2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0.16666666666667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0.5</v>
      </c>
      <c r="BP20" s="119">
        <v>1</v>
      </c>
      <c r="BQ20" s="120">
        <f>IFERROR(BP20/BN20,"-")</f>
        <v>0.33333333333333</v>
      </c>
      <c r="BR20" s="121">
        <v>95000</v>
      </c>
      <c r="BS20" s="122">
        <f>IFERROR(BR20/BN20,"-")</f>
        <v>31666.666666667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95000</v>
      </c>
      <c r="CQ20" s="139">
        <v>95000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105</v>
      </c>
      <c r="C21" s="346"/>
      <c r="D21" s="346" t="s">
        <v>100</v>
      </c>
      <c r="E21" s="346" t="s">
        <v>101</v>
      </c>
      <c r="F21" s="346" t="s">
        <v>70</v>
      </c>
      <c r="G21" s="88"/>
      <c r="H21" s="88"/>
      <c r="I21" s="88"/>
      <c r="J21" s="329"/>
      <c r="K21" s="79">
        <v>52</v>
      </c>
      <c r="L21" s="79">
        <v>17</v>
      </c>
      <c r="M21" s="79">
        <v>5</v>
      </c>
      <c r="N21" s="89">
        <v>4</v>
      </c>
      <c r="O21" s="90">
        <v>0</v>
      </c>
      <c r="P21" s="91">
        <f>N21+O21</f>
        <v>4</v>
      </c>
      <c r="Q21" s="80">
        <f>IFERROR(P21/M21,"-")</f>
        <v>0.8</v>
      </c>
      <c r="R21" s="79">
        <v>1</v>
      </c>
      <c r="S21" s="79">
        <v>0</v>
      </c>
      <c r="T21" s="80">
        <f>IFERROR(R21/(P21),"-")</f>
        <v>0.25</v>
      </c>
      <c r="U21" s="335"/>
      <c r="V21" s="82">
        <v>1</v>
      </c>
      <c r="W21" s="80">
        <f>IF(P21=0,"-",V21/P21)</f>
        <v>0.25</v>
      </c>
      <c r="X21" s="334">
        <v>6000</v>
      </c>
      <c r="Y21" s="335">
        <f>IFERROR(X21/P21,"-")</f>
        <v>1500</v>
      </c>
      <c r="Z21" s="335">
        <f>IFERROR(X21/V21,"-")</f>
        <v>6000</v>
      </c>
      <c r="AA21" s="329"/>
      <c r="AB21" s="83"/>
      <c r="AC21" s="77"/>
      <c r="AD21" s="92">
        <v>1</v>
      </c>
      <c r="AE21" s="93">
        <f>IF(P21=0,"",IF(AD21=0,"",(AD21/P21)))</f>
        <v>0.25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>
        <v>1</v>
      </c>
      <c r="BQ21" s="120">
        <f>IFERROR(BP21/BN21,"-")</f>
        <v>1</v>
      </c>
      <c r="BR21" s="121">
        <v>28000</v>
      </c>
      <c r="BS21" s="122">
        <f>IFERROR(BR21/BN21,"-")</f>
        <v>28000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2</v>
      </c>
      <c r="CG21" s="132">
        <f>IF(P21=0,"",IF(CF21=0,"",(CF21/P21)))</f>
        <v>0.5</v>
      </c>
      <c r="CH21" s="133">
        <v>1</v>
      </c>
      <c r="CI21" s="134">
        <f>IFERROR(CH21/CF21,"-")</f>
        <v>0.5</v>
      </c>
      <c r="CJ21" s="135">
        <v>6000</v>
      </c>
      <c r="CK21" s="136">
        <f>IFERROR(CJ21/CF21,"-")</f>
        <v>3000</v>
      </c>
      <c r="CL21" s="137"/>
      <c r="CM21" s="137">
        <v>1</v>
      </c>
      <c r="CN21" s="137"/>
      <c r="CO21" s="138">
        <v>1</v>
      </c>
      <c r="CP21" s="139">
        <v>6000</v>
      </c>
      <c r="CQ21" s="139">
        <v>28000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0.88888888888889</v>
      </c>
      <c r="B22" s="346" t="s">
        <v>106</v>
      </c>
      <c r="C22" s="346"/>
      <c r="D22" s="346" t="s">
        <v>107</v>
      </c>
      <c r="E22" s="346" t="s">
        <v>64</v>
      </c>
      <c r="F22" s="346" t="s">
        <v>82</v>
      </c>
      <c r="G22" s="88" t="s">
        <v>102</v>
      </c>
      <c r="H22" s="88" t="s">
        <v>103</v>
      </c>
      <c r="I22" s="348" t="s">
        <v>108</v>
      </c>
      <c r="J22" s="329">
        <v>144000</v>
      </c>
      <c r="K22" s="79">
        <v>53</v>
      </c>
      <c r="L22" s="79">
        <v>0</v>
      </c>
      <c r="M22" s="79">
        <v>158</v>
      </c>
      <c r="N22" s="89">
        <v>19</v>
      </c>
      <c r="O22" s="90">
        <v>1</v>
      </c>
      <c r="P22" s="91">
        <f>N22+O22</f>
        <v>20</v>
      </c>
      <c r="Q22" s="80">
        <f>IFERROR(P22/M22,"-")</f>
        <v>0.12658227848101</v>
      </c>
      <c r="R22" s="79">
        <v>1</v>
      </c>
      <c r="S22" s="79">
        <v>6</v>
      </c>
      <c r="T22" s="80">
        <f>IFERROR(R22/(P22),"-")</f>
        <v>0.05</v>
      </c>
      <c r="U22" s="335">
        <f>IFERROR(J22/SUM(N22:O23),"-")</f>
        <v>6000</v>
      </c>
      <c r="V22" s="82">
        <v>2</v>
      </c>
      <c r="W22" s="80">
        <f>IF(P22=0,"-",V22/P22)</f>
        <v>0.1</v>
      </c>
      <c r="X22" s="334">
        <v>108000</v>
      </c>
      <c r="Y22" s="335">
        <f>IFERROR(X22/P22,"-")</f>
        <v>5400</v>
      </c>
      <c r="Z22" s="335">
        <f>IFERROR(X22/V22,"-")</f>
        <v>54000</v>
      </c>
      <c r="AA22" s="329">
        <f>SUM(X22:X23)-SUM(J22:J23)</f>
        <v>-16000</v>
      </c>
      <c r="AB22" s="83">
        <f>SUM(X22:X23)/SUM(J22:J23)</f>
        <v>0.88888888888889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</v>
      </c>
      <c r="AW22" s="105">
        <f>IF(P22=0,"",IF(AV22=0,"",(AV22/P22)))</f>
        <v>0.1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6</v>
      </c>
      <c r="BO22" s="118">
        <f>IF(P22=0,"",IF(BN22=0,"",(BN22/P22)))</f>
        <v>0.3</v>
      </c>
      <c r="BP22" s="119">
        <v>1</v>
      </c>
      <c r="BQ22" s="120">
        <f>IFERROR(BP22/BN22,"-")</f>
        <v>0.16666666666667</v>
      </c>
      <c r="BR22" s="121">
        <v>3000</v>
      </c>
      <c r="BS22" s="122">
        <f>IFERROR(BR22/BN22,"-")</f>
        <v>500</v>
      </c>
      <c r="BT22" s="123">
        <v>1</v>
      </c>
      <c r="BU22" s="123"/>
      <c r="BV22" s="123"/>
      <c r="BW22" s="124">
        <v>6</v>
      </c>
      <c r="BX22" s="125">
        <f>IF(P22=0,"",IF(BW22=0,"",(BW22/P22)))</f>
        <v>0.3</v>
      </c>
      <c r="BY22" s="126">
        <v>2</v>
      </c>
      <c r="BZ22" s="127">
        <f>IFERROR(BY22/BW22,"-")</f>
        <v>0.33333333333333</v>
      </c>
      <c r="CA22" s="128">
        <v>108000</v>
      </c>
      <c r="CB22" s="129">
        <f>IFERROR(CA22/BW22,"-")</f>
        <v>18000</v>
      </c>
      <c r="CC22" s="130">
        <v>1</v>
      </c>
      <c r="CD22" s="130"/>
      <c r="CE22" s="130">
        <v>1</v>
      </c>
      <c r="CF22" s="131">
        <v>3</v>
      </c>
      <c r="CG22" s="132">
        <f>IF(P22=0,"",IF(CF22=0,"",(CF22/P22)))</f>
        <v>0.15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108000</v>
      </c>
      <c r="CQ22" s="139">
        <v>105000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6" t="s">
        <v>109</v>
      </c>
      <c r="C23" s="346"/>
      <c r="D23" s="346" t="s">
        <v>107</v>
      </c>
      <c r="E23" s="346" t="s">
        <v>64</v>
      </c>
      <c r="F23" s="346" t="s">
        <v>70</v>
      </c>
      <c r="G23" s="88"/>
      <c r="H23" s="88"/>
      <c r="I23" s="88"/>
      <c r="J23" s="329"/>
      <c r="K23" s="79">
        <v>110</v>
      </c>
      <c r="L23" s="79">
        <v>24</v>
      </c>
      <c r="M23" s="79">
        <v>21</v>
      </c>
      <c r="N23" s="89">
        <v>4</v>
      </c>
      <c r="O23" s="90">
        <v>0</v>
      </c>
      <c r="P23" s="91">
        <f>N23+O23</f>
        <v>4</v>
      </c>
      <c r="Q23" s="80">
        <f>IFERROR(P23/M23,"-")</f>
        <v>0.19047619047619</v>
      </c>
      <c r="R23" s="79">
        <v>0</v>
      </c>
      <c r="S23" s="79">
        <v>0</v>
      </c>
      <c r="T23" s="80">
        <f>IFERROR(R23/(P23),"-")</f>
        <v>0</v>
      </c>
      <c r="U23" s="335"/>
      <c r="V23" s="82">
        <v>1</v>
      </c>
      <c r="W23" s="80">
        <f>IF(P23=0,"-",V23/P23)</f>
        <v>0.25</v>
      </c>
      <c r="X23" s="334">
        <v>20000</v>
      </c>
      <c r="Y23" s="335">
        <f>IFERROR(X23/P23,"-")</f>
        <v>5000</v>
      </c>
      <c r="Z23" s="335">
        <f>IFERROR(X23/V23,"-")</f>
        <v>20000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0.25</v>
      </c>
      <c r="BY23" s="126">
        <v>1</v>
      </c>
      <c r="BZ23" s="127">
        <f>IFERROR(BY23/BW23,"-")</f>
        <v>1</v>
      </c>
      <c r="CA23" s="128">
        <v>20000</v>
      </c>
      <c r="CB23" s="129">
        <f>IFERROR(CA23/BW23,"-")</f>
        <v>20000</v>
      </c>
      <c r="CC23" s="130"/>
      <c r="CD23" s="130"/>
      <c r="CE23" s="130">
        <v>1</v>
      </c>
      <c r="CF23" s="131">
        <v>1</v>
      </c>
      <c r="CG23" s="132">
        <f>IF(P23=0,"",IF(CF23=0,"",(CF23/P23)))</f>
        <v>0.25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20000</v>
      </c>
      <c r="CQ23" s="139">
        <v>20000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330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6"/>
      <c r="V24" s="25"/>
      <c r="W24" s="25"/>
      <c r="X24" s="336"/>
      <c r="Y24" s="336"/>
      <c r="Z24" s="336"/>
      <c r="AA24" s="336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33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6"/>
      <c r="V25" s="25"/>
      <c r="W25" s="25"/>
      <c r="X25" s="336"/>
      <c r="Y25" s="336"/>
      <c r="Z25" s="336"/>
      <c r="AA25" s="336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0.6421568627451</v>
      </c>
      <c r="B26" s="39"/>
      <c r="C26" s="39"/>
      <c r="D26" s="39"/>
      <c r="E26" s="39"/>
      <c r="F26" s="39"/>
      <c r="G26" s="40" t="s">
        <v>110</v>
      </c>
      <c r="H26" s="40"/>
      <c r="I26" s="40"/>
      <c r="J26" s="332">
        <f>SUM(J6:J25)</f>
        <v>1632000</v>
      </c>
      <c r="K26" s="41">
        <f>SUM(K6:K25)</f>
        <v>819</v>
      </c>
      <c r="L26" s="41">
        <f>SUM(L6:L25)</f>
        <v>259</v>
      </c>
      <c r="M26" s="41">
        <f>SUM(M6:M25)</f>
        <v>1240</v>
      </c>
      <c r="N26" s="41">
        <f>SUM(N6:N25)</f>
        <v>159</v>
      </c>
      <c r="O26" s="41">
        <f>SUM(O6:O25)</f>
        <v>1</v>
      </c>
      <c r="P26" s="41">
        <f>SUM(P6:P25)</f>
        <v>160</v>
      </c>
      <c r="Q26" s="42">
        <f>IFERROR(P26/M26,"-")</f>
        <v>0.12903225806452</v>
      </c>
      <c r="R26" s="76">
        <f>SUM(R6:R25)</f>
        <v>10</v>
      </c>
      <c r="S26" s="76">
        <f>SUM(S6:S25)</f>
        <v>56</v>
      </c>
      <c r="T26" s="42">
        <f>IFERROR(R26/P26,"-")</f>
        <v>0.0625</v>
      </c>
      <c r="U26" s="337">
        <f>IFERROR(J26/P26,"-")</f>
        <v>10200</v>
      </c>
      <c r="V26" s="44">
        <f>SUM(V6:V25)</f>
        <v>20</v>
      </c>
      <c r="W26" s="42">
        <f>IFERROR(V26/P26,"-")</f>
        <v>0.125</v>
      </c>
      <c r="X26" s="332">
        <f>SUM(X6:X25)</f>
        <v>1048000</v>
      </c>
      <c r="Y26" s="332">
        <f>IFERROR(X26/P26,"-")</f>
        <v>6550</v>
      </c>
      <c r="Z26" s="332">
        <f>IFERROR(X26/V26,"-")</f>
        <v>52400</v>
      </c>
      <c r="AA26" s="332">
        <f>X26-J26</f>
        <v>-584000</v>
      </c>
      <c r="AB26" s="45">
        <f>X26/J26</f>
        <v>0.6421568627451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111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0.28378378378378</v>
      </c>
      <c r="B6" s="346" t="s">
        <v>112</v>
      </c>
      <c r="C6" s="346" t="s">
        <v>113</v>
      </c>
      <c r="D6" s="346" t="s">
        <v>114</v>
      </c>
      <c r="E6" s="346" t="s">
        <v>101</v>
      </c>
      <c r="F6" s="346" t="s">
        <v>82</v>
      </c>
      <c r="G6" s="88" t="s">
        <v>115</v>
      </c>
      <c r="H6" s="88" t="s">
        <v>116</v>
      </c>
      <c r="I6" s="88" t="s">
        <v>117</v>
      </c>
      <c r="J6" s="329">
        <v>444000</v>
      </c>
      <c r="K6" s="79">
        <v>39</v>
      </c>
      <c r="L6" s="79">
        <v>0</v>
      </c>
      <c r="M6" s="79">
        <v>127</v>
      </c>
      <c r="N6" s="89">
        <v>15</v>
      </c>
      <c r="O6" s="90">
        <v>0</v>
      </c>
      <c r="P6" s="91">
        <f>N6+O6</f>
        <v>15</v>
      </c>
      <c r="Q6" s="80">
        <f>IFERROR(P6/M6,"-")</f>
        <v>0.11811023622047</v>
      </c>
      <c r="R6" s="79">
        <v>0</v>
      </c>
      <c r="S6" s="79">
        <v>7</v>
      </c>
      <c r="T6" s="80">
        <f>IFERROR(R6/(P6),"-")</f>
        <v>0</v>
      </c>
      <c r="U6" s="335">
        <f>IFERROR(J6/SUM(N6:O7),"-")</f>
        <v>13454.545454545</v>
      </c>
      <c r="V6" s="82">
        <v>1</v>
      </c>
      <c r="W6" s="80">
        <f>IF(P6=0,"-",V6/P6)</f>
        <v>0.066666666666667</v>
      </c>
      <c r="X6" s="334">
        <v>2000</v>
      </c>
      <c r="Y6" s="335">
        <f>IFERROR(X6/P6,"-")</f>
        <v>133.33333333333</v>
      </c>
      <c r="Z6" s="335">
        <f>IFERROR(X6/V6,"-")</f>
        <v>2000</v>
      </c>
      <c r="AA6" s="329">
        <f>SUM(X6:X7)-SUM(J6:J7)</f>
        <v>-318000</v>
      </c>
      <c r="AB6" s="83">
        <f>SUM(X6:X7)/SUM(J6:J7)</f>
        <v>0.28378378378378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0.33333333333333</v>
      </c>
      <c r="AO6" s="98">
        <v>1</v>
      </c>
      <c r="AP6" s="100">
        <f>IFERROR(AO6/AM6,"-")</f>
        <v>0.2</v>
      </c>
      <c r="AQ6" s="101">
        <v>2000</v>
      </c>
      <c r="AR6" s="102">
        <f>IFERROR(AQ6/AM6,"-")</f>
        <v>400</v>
      </c>
      <c r="AS6" s="103">
        <v>1</v>
      </c>
      <c r="AT6" s="103"/>
      <c r="AU6" s="103"/>
      <c r="AV6" s="104">
        <v>2</v>
      </c>
      <c r="AW6" s="105">
        <f>IF(P6=0,"",IF(AV6=0,"",(AV6/P6)))</f>
        <v>0.13333333333333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0.066666666666667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2000</v>
      </c>
      <c r="CQ6" s="139">
        <v>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118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159</v>
      </c>
      <c r="L7" s="79">
        <v>68</v>
      </c>
      <c r="M7" s="79">
        <v>44</v>
      </c>
      <c r="N7" s="89">
        <v>18</v>
      </c>
      <c r="O7" s="90">
        <v>0</v>
      </c>
      <c r="P7" s="91">
        <f>N7+O7</f>
        <v>18</v>
      </c>
      <c r="Q7" s="80">
        <f>IFERROR(P7/M7,"-")</f>
        <v>0.40909090909091</v>
      </c>
      <c r="R7" s="79">
        <v>2</v>
      </c>
      <c r="S7" s="79">
        <v>5</v>
      </c>
      <c r="T7" s="80">
        <f>IFERROR(R7/(P7),"-")</f>
        <v>0.11111111111111</v>
      </c>
      <c r="U7" s="335"/>
      <c r="V7" s="82">
        <v>7</v>
      </c>
      <c r="W7" s="80">
        <f>IF(P7=0,"-",V7/P7)</f>
        <v>0.38888888888889</v>
      </c>
      <c r="X7" s="334">
        <v>124000</v>
      </c>
      <c r="Y7" s="335">
        <f>IFERROR(X7/P7,"-")</f>
        <v>6888.8888888889</v>
      </c>
      <c r="Z7" s="335">
        <f>IFERROR(X7/V7,"-")</f>
        <v>17714.285714286</v>
      </c>
      <c r="AA7" s="329"/>
      <c r="AB7" s="83"/>
      <c r="AC7" s="77"/>
      <c r="AD7" s="92">
        <v>1</v>
      </c>
      <c r="AE7" s="93">
        <f>IF(P7=0,"",IF(AD7=0,"",(AD7/P7)))</f>
        <v>0.055555555555556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0.44444444444444</v>
      </c>
      <c r="BP7" s="119">
        <v>3</v>
      </c>
      <c r="BQ7" s="120">
        <f>IFERROR(BP7/BN7,"-")</f>
        <v>0.375</v>
      </c>
      <c r="BR7" s="121">
        <v>36000</v>
      </c>
      <c r="BS7" s="122">
        <f>IFERROR(BR7/BN7,"-")</f>
        <v>4500</v>
      </c>
      <c r="BT7" s="123">
        <v>2</v>
      </c>
      <c r="BU7" s="123"/>
      <c r="BV7" s="123">
        <v>1</v>
      </c>
      <c r="BW7" s="124">
        <v>6</v>
      </c>
      <c r="BX7" s="125">
        <f>IF(P7=0,"",IF(BW7=0,"",(BW7/P7)))</f>
        <v>0.33333333333333</v>
      </c>
      <c r="BY7" s="126">
        <v>4</v>
      </c>
      <c r="BZ7" s="127">
        <f>IFERROR(BY7/BW7,"-")</f>
        <v>0.66666666666667</v>
      </c>
      <c r="CA7" s="128">
        <v>88000</v>
      </c>
      <c r="CB7" s="129">
        <f>IFERROR(CA7/BW7,"-")</f>
        <v>14666.666666667</v>
      </c>
      <c r="CC7" s="130">
        <v>3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7</v>
      </c>
      <c r="CP7" s="139">
        <v>124000</v>
      </c>
      <c r="CQ7" s="139">
        <v>77000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0.28378378378378</v>
      </c>
      <c r="B10" s="39"/>
      <c r="C10" s="39"/>
      <c r="D10" s="39"/>
      <c r="E10" s="39"/>
      <c r="F10" s="39"/>
      <c r="G10" s="40" t="s">
        <v>119</v>
      </c>
      <c r="H10" s="40"/>
      <c r="I10" s="40"/>
      <c r="J10" s="332">
        <f>SUM(J6:J9)</f>
        <v>444000</v>
      </c>
      <c r="K10" s="41">
        <f>SUM(K6:K9)</f>
        <v>198</v>
      </c>
      <c r="L10" s="41">
        <f>SUM(L6:L9)</f>
        <v>68</v>
      </c>
      <c r="M10" s="41">
        <f>SUM(M6:M9)</f>
        <v>171</v>
      </c>
      <c r="N10" s="41">
        <f>SUM(N6:N9)</f>
        <v>33</v>
      </c>
      <c r="O10" s="41">
        <f>SUM(O6:O9)</f>
        <v>0</v>
      </c>
      <c r="P10" s="41">
        <f>SUM(P6:P9)</f>
        <v>33</v>
      </c>
      <c r="Q10" s="42">
        <f>IFERROR(P10/M10,"-")</f>
        <v>0.19298245614035</v>
      </c>
      <c r="R10" s="76">
        <f>SUM(R6:R9)</f>
        <v>2</v>
      </c>
      <c r="S10" s="76">
        <f>SUM(S6:S9)</f>
        <v>12</v>
      </c>
      <c r="T10" s="42">
        <f>IFERROR(R10/P10,"-")</f>
        <v>0.060606060606061</v>
      </c>
      <c r="U10" s="337">
        <f>IFERROR(J10/P10,"-")</f>
        <v>13454.545454545</v>
      </c>
      <c r="V10" s="44">
        <f>SUM(V6:V9)</f>
        <v>8</v>
      </c>
      <c r="W10" s="42">
        <f>IFERROR(V10/P10,"-")</f>
        <v>0.24242424242424</v>
      </c>
      <c r="X10" s="332">
        <f>SUM(X6:X9)</f>
        <v>126000</v>
      </c>
      <c r="Y10" s="332">
        <f>IFERROR(X10/P10,"-")</f>
        <v>3818.1818181818</v>
      </c>
      <c r="Z10" s="332">
        <f>IFERROR(X10/V10,"-")</f>
        <v>15750</v>
      </c>
      <c r="AA10" s="332">
        <f>X10-J10</f>
        <v>-318000</v>
      </c>
      <c r="AB10" s="45">
        <f>X10/J10</f>
        <v>0.28378378378378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120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121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2.7979026301694</v>
      </c>
      <c r="B6" s="346" t="s">
        <v>122</v>
      </c>
      <c r="C6" s="346"/>
      <c r="D6" s="346"/>
      <c r="E6" s="175" t="s">
        <v>123</v>
      </c>
      <c r="F6" s="175" t="s">
        <v>124</v>
      </c>
      <c r="G6" s="339">
        <v>283784</v>
      </c>
      <c r="H6" s="176">
        <v>143</v>
      </c>
      <c r="I6" s="176">
        <v>0</v>
      </c>
      <c r="J6" s="176">
        <v>24476</v>
      </c>
      <c r="K6" s="177">
        <v>52</v>
      </c>
      <c r="L6" s="178">
        <f>IFERROR(K6/J6,"-")</f>
        <v>0.0021245301519856</v>
      </c>
      <c r="M6" s="176">
        <v>4</v>
      </c>
      <c r="N6" s="176">
        <v>20</v>
      </c>
      <c r="O6" s="178">
        <f>IFERROR(M6/(K6),"-")</f>
        <v>0.076923076923077</v>
      </c>
      <c r="P6" s="179">
        <f>IFERROR(G6/SUM(K6:K6),"-")</f>
        <v>5457.3846153846</v>
      </c>
      <c r="Q6" s="180">
        <v>12</v>
      </c>
      <c r="R6" s="178">
        <f>IF(K6=0,"-",Q6/K6)</f>
        <v>0.23076923076923</v>
      </c>
      <c r="S6" s="344">
        <v>794000</v>
      </c>
      <c r="T6" s="345">
        <f>IFERROR(S6/K6,"-")</f>
        <v>15269.230769231</v>
      </c>
      <c r="U6" s="345">
        <f>IFERROR(S6/Q6,"-")</f>
        <v>66166.666666667</v>
      </c>
      <c r="V6" s="339">
        <f>SUM(S6:S6)-SUM(G6:G6)</f>
        <v>510216</v>
      </c>
      <c r="W6" s="182">
        <f>SUM(S6:S6)/SUM(G6:G6)</f>
        <v>2.7979026301694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>
        <v>1</v>
      </c>
      <c r="AR6" s="196">
        <f>IF(K6=0,"",IF(AQ6=0,"",(AQ6/K6)))</f>
        <v>0.019230769230769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4</v>
      </c>
      <c r="BA6" s="202">
        <f>IF(K6=0,"",IF(AZ6=0,"",(AZ6/K6)))</f>
        <v>0.076923076923077</v>
      </c>
      <c r="BB6" s="201"/>
      <c r="BC6" s="203">
        <f>IFERROR(BB6/AZ6,"-")</f>
        <v>0</v>
      </c>
      <c r="BD6" s="204"/>
      <c r="BE6" s="205">
        <f>IFERROR(BD6/AZ6,"-")</f>
        <v>0</v>
      </c>
      <c r="BF6" s="206"/>
      <c r="BG6" s="206"/>
      <c r="BH6" s="206"/>
      <c r="BI6" s="207">
        <v>29</v>
      </c>
      <c r="BJ6" s="208">
        <f>IF(K6=0,"",IF(BI6=0,"",(BI6/K6)))</f>
        <v>0.55769230769231</v>
      </c>
      <c r="BK6" s="209">
        <v>4</v>
      </c>
      <c r="BL6" s="210">
        <f>IFERROR(BK6/BI6,"-")</f>
        <v>0.13793103448276</v>
      </c>
      <c r="BM6" s="211">
        <v>51000</v>
      </c>
      <c r="BN6" s="212">
        <f>IFERROR(BM6/BI6,"-")</f>
        <v>1758.6206896552</v>
      </c>
      <c r="BO6" s="213">
        <v>1</v>
      </c>
      <c r="BP6" s="213">
        <v>1</v>
      </c>
      <c r="BQ6" s="213">
        <v>2</v>
      </c>
      <c r="BR6" s="214">
        <v>14</v>
      </c>
      <c r="BS6" s="215">
        <f>IF(K6=0,"",IF(BR6=0,"",(BR6/K6)))</f>
        <v>0.26923076923077</v>
      </c>
      <c r="BT6" s="216">
        <v>5</v>
      </c>
      <c r="BU6" s="217">
        <f>IFERROR(BT6/BR6,"-")</f>
        <v>0.35714285714286</v>
      </c>
      <c r="BV6" s="218">
        <v>551000</v>
      </c>
      <c r="BW6" s="219">
        <f>IFERROR(BV6/BR6,"-")</f>
        <v>39357.142857143</v>
      </c>
      <c r="BX6" s="220"/>
      <c r="BY6" s="220">
        <v>1</v>
      </c>
      <c r="BZ6" s="220">
        <v>4</v>
      </c>
      <c r="CA6" s="221">
        <v>4</v>
      </c>
      <c r="CB6" s="222">
        <f>IF(K6=0,"",IF(CA6=0,"",(CA6/K6)))</f>
        <v>0.076923076923077</v>
      </c>
      <c r="CC6" s="223">
        <v>3</v>
      </c>
      <c r="CD6" s="224">
        <f>IFERROR(CC6/CA6,"-")</f>
        <v>0.75</v>
      </c>
      <c r="CE6" s="225">
        <v>192000</v>
      </c>
      <c r="CF6" s="226">
        <f>IFERROR(CE6/CA6,"-")</f>
        <v>48000</v>
      </c>
      <c r="CG6" s="227"/>
      <c r="CH6" s="227"/>
      <c r="CI6" s="227">
        <v>3</v>
      </c>
      <c r="CJ6" s="228">
        <v>12</v>
      </c>
      <c r="CK6" s="229">
        <v>794000</v>
      </c>
      <c r="CL6" s="229">
        <v>453000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125</v>
      </c>
      <c r="F9" s="250"/>
      <c r="G9" s="342">
        <f>SUM(G6:G8)</f>
        <v>283784</v>
      </c>
      <c r="H9" s="249">
        <f>SUM(H6:H8)</f>
        <v>143</v>
      </c>
      <c r="I9" s="249">
        <f>SUM(I6:I8)</f>
        <v>0</v>
      </c>
      <c r="J9" s="249">
        <f>SUM(J6:J8)</f>
        <v>24476</v>
      </c>
      <c r="K9" s="249">
        <f>SUM(K6:K8)</f>
        <v>52</v>
      </c>
      <c r="L9" s="251">
        <f>IFERROR(K9/J9,"-")</f>
        <v>0.0021245301519856</v>
      </c>
      <c r="M9" s="252">
        <f>SUM(M6:M8)</f>
        <v>4</v>
      </c>
      <c r="N9" s="252">
        <f>SUM(N6:N8)</f>
        <v>20</v>
      </c>
      <c r="O9" s="251">
        <f>IFERROR(M9/K9,"-")</f>
        <v>0.076923076923077</v>
      </c>
      <c r="P9" s="253">
        <f>IFERROR(G9/K9,"-")</f>
        <v>5457.3846153846</v>
      </c>
      <c r="Q9" s="254">
        <f>SUM(Q6:Q8)</f>
        <v>12</v>
      </c>
      <c r="R9" s="251">
        <f>IFERROR(Q9/K9,"-")</f>
        <v>0.23076923076923</v>
      </c>
      <c r="S9" s="342">
        <f>SUM(S6:S8)</f>
        <v>794000</v>
      </c>
      <c r="T9" s="342">
        <f>IFERROR(S9/K9,"-")</f>
        <v>15269.230769231</v>
      </c>
      <c r="U9" s="342">
        <f>IFERROR(S9/Q9,"-")</f>
        <v>66166.666666667</v>
      </c>
      <c r="V9" s="342">
        <f>S9-G9</f>
        <v>510216</v>
      </c>
      <c r="W9" s="255">
        <f>S9/G9</f>
        <v>2.7979026301694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