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<sst xmlns="http://schemas.openxmlformats.org/spreadsheetml/2006/main" uniqueCount="135">
  <si>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</si>
  <si>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</si>
  <si>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</si>
  <si>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</si>
  <si>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</si>
  <si>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</si>
  <si>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</si>
  <si>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</si>
  <si>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</si>
  <si>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</si>
  <si>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</si>
  <si>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</si>
  <si>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</si>
  <si>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</si>
  <si>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</si>
  <si>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</si>
  <si>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</si>
  <si>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</si>
  <si>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</si>
  <si>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</si>
  <si>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</si>
  <si>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</si>
  <si>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</si>
  <si>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</si>
  <si>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03月</t>
  </si>
  <si>
    <t>わくドキ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</si>
  <si>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</si>
  <si>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</si>
  <si>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</si>
  <si>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</si>
  <si>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</si>
  <si>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</si>
  <si>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</si>
  <si>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</si>
  <si>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</si>
  <si>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</si>
  <si>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</si>
  <si>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</si>
  <si>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</si>
  <si>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</si>
  <si>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</si>
  <si>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</si>
  <si>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</si>
  <si>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</si>
  <si>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</si>
  <si>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</si>
  <si>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</si>
  <si>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</si>
  <si>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</si>
  <si>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</si>
  <si>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</si>
  <si>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</si>
  <si>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</si>
  <si>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</si>
  <si>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</si>
  <si>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</si>
  <si>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</si>
  <si>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</si>
  <si>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</si>
  <si>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</si>
  <si>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np3024</t>
  </si>
  <si>
    <t>DVDパッケージ＿ストーリー版（緒方泰子）</t>
  </si>
  <si>
    <t>え、美熟女が</t>
  </si>
  <si>
    <t>lp03_l</t>
  </si>
  <si>
    <t>スポニチ関東</t>
  </si>
  <si>
    <t>4C終面全5段</t>
  </si>
  <si>
    <t>3月19日(土)</t>
  </si>
  <si>
    <t>np3025</t>
  </si>
  <si>
    <t>スポニチ関西</t>
  </si>
  <si>
    <t>np3026</t>
  </si>
  <si>
    <t>スポニチ西部</t>
  </si>
  <si>
    <t>np3027</t>
  </si>
  <si>
    <t>スポニチ北海道</t>
  </si>
  <si>
    <t>np3028</t>
  </si>
  <si>
    <t>(空電共通)</t>
  </si>
  <si>
    <t>空電</t>
  </si>
  <si>
    <t>空電 (共通)</t>
  </si>
  <si>
    <t>np3029</t>
  </si>
  <si>
    <t>デリヘル版3（赤い服女性）</t>
  </si>
  <si>
    <t>70歳までの出会いリクルート</t>
  </si>
  <si>
    <t>lp03_a</t>
  </si>
  <si>
    <t>スポーツ報知関西</t>
  </si>
  <si>
    <t>全5段つかみ4回</t>
  </si>
  <si>
    <t>np3030</t>
  </si>
  <si>
    <t>np3031</t>
  </si>
  <si>
    <t>Secondストーリー2（緒方泰子）</t>
  </si>
  <si>
    <t>ほんわかゆるふわ熟女と会えるなんて大当たり！</t>
  </si>
  <si>
    <t>np3032</t>
  </si>
  <si>
    <t>np3033</t>
  </si>
  <si>
    <t>右女3（赤い服女性）</t>
  </si>
  <si>
    <t>出会い求人</t>
  </si>
  <si>
    <t>np3034</t>
  </si>
  <si>
    <t>np3035</t>
  </si>
  <si>
    <t>カオス版（緒方泰子）</t>
  </si>
  <si>
    <t>感動の熟女体験</t>
  </si>
  <si>
    <t>np3036</t>
  </si>
  <si>
    <t>np3037</t>
  </si>
  <si>
    <t>①大正版（緒方泰子）</t>
  </si>
  <si>
    <t>202「まるで異世界。おじさんが美熟女からモテモテ」</t>
  </si>
  <si>
    <t>ニッカン関西</t>
  </si>
  <si>
    <t>半2段つかみ10段保証</t>
  </si>
  <si>
    <t>1～10日</t>
  </si>
  <si>
    <t>np3038</t>
  </si>
  <si>
    <t>np3039</t>
  </si>
  <si>
    <t>②旧デイリー風（赤い服女性）</t>
  </si>
  <si>
    <t>203「女性人数限界突破！本当に男性が足りなくて困ってます。50歳以上の方は是非！」</t>
  </si>
  <si>
    <t>11～20日</t>
  </si>
  <si>
    <t>np3040</t>
  </si>
  <si>
    <t>np3041</t>
  </si>
  <si>
    <t>③No1誤解版（緒方泰子）</t>
  </si>
  <si>
    <t>204「ダメ男に朗報！世話好き熟女がアツい出会い希望」</t>
  </si>
  <si>
    <t>21～31日</t>
  </si>
  <si>
    <t>np3042</t>
  </si>
  <si>
    <t>np3043</t>
  </si>
  <si>
    <t>デリヘル版2（緒方泰子）</t>
  </si>
  <si>
    <t>学生いませんギャルもいません熟女熟女熟女熟女</t>
  </si>
  <si>
    <t>lp03_g</t>
  </si>
  <si>
    <t>全5段</t>
  </si>
  <si>
    <t>3月12日(土)</t>
  </si>
  <si>
    <t>np3044</t>
  </si>
  <si>
    <t>np3045</t>
  </si>
  <si>
    <t>np3046</t>
  </si>
  <si>
    <t>np3047</t>
  </si>
  <si>
    <t>九スポ</t>
  </si>
  <si>
    <t>np3048</t>
  </si>
  <si>
    <t>np3049</t>
  </si>
  <si>
    <t>DVDパッケージ＿ストーリー版（赤い服女性）</t>
  </si>
  <si>
    <t>どうした熟女</t>
  </si>
  <si>
    <t>3月27日(日)</t>
  </si>
  <si>
    <t>np3050</t>
  </si>
  <si>
    <t>np3051</t>
  </si>
  <si>
    <t>記事枠</t>
  </si>
  <si>
    <t>3月06日(日)</t>
  </si>
  <si>
    <t>np3052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</si>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</sst>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29</v>
      </c>
      <c r="D6" s="180">
        <v>2004000</v>
      </c>
      <c r="E6" s="79">
        <v>1364</v>
      </c>
      <c r="F6" s="79">
        <v>252</v>
      </c>
      <c r="G6" s="79">
        <v>1121</v>
      </c>
      <c r="H6" s="89">
        <v>148</v>
      </c>
      <c r="I6" s="90">
        <v>1</v>
      </c>
      <c r="J6" s="143">
        <f>H6+I6</f>
        <v>149</v>
      </c>
      <c r="K6" s="80">
        <f>IFERROR(J6/G6,"-")</f>
        <v>0.13291703835861</v>
      </c>
      <c r="L6" s="79">
        <v>19</v>
      </c>
      <c r="M6" s="79">
        <v>44</v>
      </c>
      <c r="N6" s="80">
        <f>IFERROR(L6/J6,"-")</f>
        <v>0.12751677852349</v>
      </c>
      <c r="O6" s="81">
        <f>IFERROR(D6/J6,"-")</f>
        <v>13449.66442953</v>
      </c>
      <c r="P6" s="82">
        <v>40</v>
      </c>
      <c r="Q6" s="80">
        <f>IFERROR(P6/J6,"-")</f>
        <v>0.26845637583893</v>
      </c>
      <c r="R6" s="185">
        <v>3356000</v>
      </c>
      <c r="S6" s="186">
        <f>IFERROR(R6/J6,"-")</f>
        <v>22523.489932886</v>
      </c>
      <c r="T6" s="186">
        <f>IFERROR(R6/P6,"-")</f>
        <v>83900</v>
      </c>
      <c r="U6" s="180">
        <f>IFERROR(R6-D6,"-")</f>
        <v>1352000</v>
      </c>
      <c r="V6" s="83">
        <f>R6/D6</f>
        <v>1.6746506986028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2004000</v>
      </c>
      <c r="E9" s="41">
        <f>SUM(E6:E7)</f>
        <v>1364</v>
      </c>
      <c r="F9" s="41">
        <f>SUM(F6:F7)</f>
        <v>252</v>
      </c>
      <c r="G9" s="41">
        <f>SUM(G6:G7)</f>
        <v>1121</v>
      </c>
      <c r="H9" s="41">
        <f>SUM(H6:H7)</f>
        <v>148</v>
      </c>
      <c r="I9" s="41">
        <f>SUM(I6:I7)</f>
        <v>1</v>
      </c>
      <c r="J9" s="41">
        <f>SUM(J6:J7)</f>
        <v>149</v>
      </c>
      <c r="K9" s="42">
        <f>IFERROR(J9/G9,"-")</f>
        <v>0.13291703835861</v>
      </c>
      <c r="L9" s="76">
        <f>SUM(L6:L7)</f>
        <v>19</v>
      </c>
      <c r="M9" s="76">
        <f>SUM(M6:M7)</f>
        <v>44</v>
      </c>
      <c r="N9" s="42">
        <f>IFERROR(L9/J9,"-")</f>
        <v>0.12751677852349</v>
      </c>
      <c r="O9" s="43">
        <f>IFERROR(D9/J9,"-")</f>
        <v>13449.66442953</v>
      </c>
      <c r="P9" s="44">
        <f>SUM(P6:P7)</f>
        <v>40</v>
      </c>
      <c r="Q9" s="42">
        <f>IFERROR(P9/J9,"-")</f>
        <v>0.26845637583893</v>
      </c>
      <c r="R9" s="183">
        <f>SUM(R6:R7)</f>
        <v>3356000</v>
      </c>
      <c r="S9" s="183">
        <f>IFERROR(R9/J9,"-")</f>
        <v>22523.489932886</v>
      </c>
      <c r="T9" s="183">
        <f>IFERROR(P9/P9,"-")</f>
        <v>1</v>
      </c>
      <c r="U9" s="183">
        <f>SUM(U6:U7)</f>
        <v>1352000</v>
      </c>
      <c r="V9" s="45">
        <f>IFERROR(R9/D9,"-")</f>
        <v>1.6746506986028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7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0.49880952380952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190" t="s">
        <v>66</v>
      </c>
      <c r="J6" s="180">
        <v>840000</v>
      </c>
      <c r="K6" s="79">
        <v>49</v>
      </c>
      <c r="L6" s="79">
        <v>0</v>
      </c>
      <c r="M6" s="79">
        <v>162</v>
      </c>
      <c r="N6" s="89">
        <v>18</v>
      </c>
      <c r="O6" s="90">
        <v>0</v>
      </c>
      <c r="P6" s="91">
        <f>N6+O6</f>
        <v>18</v>
      </c>
      <c r="Q6" s="80">
        <f>IFERROR(P6/M6,"-")</f>
        <v>0.11111111111111</v>
      </c>
      <c r="R6" s="79">
        <v>1</v>
      </c>
      <c r="S6" s="79">
        <v>4</v>
      </c>
      <c r="T6" s="80">
        <f>IFERROR(R6/(P6),"-")</f>
        <v>0.055555555555556</v>
      </c>
      <c r="U6" s="186">
        <f>IFERROR(J6/SUM(N6:O10),"-")</f>
        <v>12352.941176471</v>
      </c>
      <c r="V6" s="82">
        <v>4</v>
      </c>
      <c r="W6" s="80">
        <f>IF(P6=0,"-",V6/P6)</f>
        <v>0.22222222222222</v>
      </c>
      <c r="X6" s="185">
        <v>56000</v>
      </c>
      <c r="Y6" s="186">
        <f>IFERROR(X6/P6,"-")</f>
        <v>3111.1111111111</v>
      </c>
      <c r="Z6" s="186">
        <f>IFERROR(X6/V6,"-")</f>
        <v>14000</v>
      </c>
      <c r="AA6" s="180">
        <f>SUM(X6:X10)-SUM(J6:J10)</f>
        <v>-421000</v>
      </c>
      <c r="AB6" s="83">
        <f>SUM(X6:X10)/SUM(J6:J10)</f>
        <v>0.49880952380952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2</v>
      </c>
      <c r="AW6" s="105">
        <f>IF(P6=0,"",IF(AV6=0,"",(AV6/P6)))</f>
        <v>0.11111111111111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0.22222222222222</v>
      </c>
      <c r="BG6" s="110">
        <v>2</v>
      </c>
      <c r="BH6" s="112">
        <f>IFERROR(BG6/BE6,"-")</f>
        <v>0.5</v>
      </c>
      <c r="BI6" s="113">
        <v>6000</v>
      </c>
      <c r="BJ6" s="114">
        <f>IFERROR(BI6/BE6,"-")</f>
        <v>1500</v>
      </c>
      <c r="BK6" s="115">
        <v>2</v>
      </c>
      <c r="BL6" s="115"/>
      <c r="BM6" s="115"/>
      <c r="BN6" s="117">
        <v>7</v>
      </c>
      <c r="BO6" s="118">
        <f>IF(P6=0,"",IF(BN6=0,"",(BN6/P6)))</f>
        <v>0.38888888888889</v>
      </c>
      <c r="BP6" s="119">
        <v>1</v>
      </c>
      <c r="BQ6" s="120">
        <f>IFERROR(BP6/BN6,"-")</f>
        <v>0.14285714285714</v>
      </c>
      <c r="BR6" s="121">
        <v>2000</v>
      </c>
      <c r="BS6" s="122">
        <f>IFERROR(BR6/BN6,"-")</f>
        <v>285.71428571429</v>
      </c>
      <c r="BT6" s="123"/>
      <c r="BU6" s="123">
        <v>1</v>
      </c>
      <c r="BV6" s="123"/>
      <c r="BW6" s="124">
        <v>4</v>
      </c>
      <c r="BX6" s="125">
        <f>IF(P6=0,"",IF(BW6=0,"",(BW6/P6)))</f>
        <v>0.22222222222222</v>
      </c>
      <c r="BY6" s="126">
        <v>1</v>
      </c>
      <c r="BZ6" s="127">
        <f>IFERROR(BY6/BW6,"-")</f>
        <v>0.25</v>
      </c>
      <c r="CA6" s="128">
        <v>48000</v>
      </c>
      <c r="CB6" s="129">
        <f>IFERROR(CA6/BW6,"-")</f>
        <v>12000</v>
      </c>
      <c r="CC6" s="130"/>
      <c r="CD6" s="130"/>
      <c r="CE6" s="130">
        <v>1</v>
      </c>
      <c r="CF6" s="131">
        <v>1</v>
      </c>
      <c r="CG6" s="132">
        <f>IF(P6=0,"",IF(CF6=0,"",(CF6/P6)))</f>
        <v>0.055555555555556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4</v>
      </c>
      <c r="CP6" s="139">
        <v>56000</v>
      </c>
      <c r="CQ6" s="139">
        <v>48000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61</v>
      </c>
      <c r="E7" s="189" t="s">
        <v>62</v>
      </c>
      <c r="F7" s="189" t="s">
        <v>63</v>
      </c>
      <c r="G7" s="88" t="s">
        <v>68</v>
      </c>
      <c r="H7" s="88" t="s">
        <v>65</v>
      </c>
      <c r="I7" s="190" t="s">
        <v>66</v>
      </c>
      <c r="J7" s="180"/>
      <c r="K7" s="79">
        <v>36</v>
      </c>
      <c r="L7" s="79">
        <v>0</v>
      </c>
      <c r="M7" s="79">
        <v>128</v>
      </c>
      <c r="N7" s="89">
        <v>15</v>
      </c>
      <c r="O7" s="90">
        <v>0</v>
      </c>
      <c r="P7" s="91">
        <f>N7+O7</f>
        <v>15</v>
      </c>
      <c r="Q7" s="80">
        <f>IFERROR(P7/M7,"-")</f>
        <v>0.1171875</v>
      </c>
      <c r="R7" s="79">
        <v>1</v>
      </c>
      <c r="S7" s="79">
        <v>4</v>
      </c>
      <c r="T7" s="80">
        <f>IFERROR(R7/(P7),"-")</f>
        <v>0.066666666666667</v>
      </c>
      <c r="U7" s="186"/>
      <c r="V7" s="82">
        <v>1</v>
      </c>
      <c r="W7" s="80">
        <f>IF(P7=0,"-",V7/P7)</f>
        <v>0.066666666666667</v>
      </c>
      <c r="X7" s="185">
        <v>3000</v>
      </c>
      <c r="Y7" s="186">
        <f>IFERROR(X7/P7,"-")</f>
        <v>200</v>
      </c>
      <c r="Z7" s="186">
        <f>IFERROR(X7/V7,"-")</f>
        <v>3000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5</v>
      </c>
      <c r="BF7" s="111">
        <f>IF(P7=0,"",IF(BE7=0,"",(BE7/P7)))</f>
        <v>0.33333333333333</v>
      </c>
      <c r="BG7" s="110">
        <v>1</v>
      </c>
      <c r="BH7" s="112">
        <f>IFERROR(BG7/BE7,"-")</f>
        <v>0.2</v>
      </c>
      <c r="BI7" s="113">
        <v>3000</v>
      </c>
      <c r="BJ7" s="114">
        <f>IFERROR(BI7/BE7,"-")</f>
        <v>600</v>
      </c>
      <c r="BK7" s="115">
        <v>1</v>
      </c>
      <c r="BL7" s="115"/>
      <c r="BM7" s="115"/>
      <c r="BN7" s="117">
        <v>6</v>
      </c>
      <c r="BO7" s="118">
        <f>IF(P7=0,"",IF(BN7=0,"",(BN7/P7)))</f>
        <v>0.4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0.13333333333333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2</v>
      </c>
      <c r="CG7" s="132">
        <f>IF(P7=0,"",IF(CF7=0,"",(CF7/P7)))</f>
        <v>0.13333333333333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3000</v>
      </c>
      <c r="CQ7" s="139">
        <v>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69</v>
      </c>
      <c r="C8" s="189"/>
      <c r="D8" s="189" t="s">
        <v>61</v>
      </c>
      <c r="E8" s="189" t="s">
        <v>62</v>
      </c>
      <c r="F8" s="189" t="s">
        <v>63</v>
      </c>
      <c r="G8" s="88" t="s">
        <v>70</v>
      </c>
      <c r="H8" s="88" t="s">
        <v>65</v>
      </c>
      <c r="I8" s="190" t="s">
        <v>66</v>
      </c>
      <c r="J8" s="180"/>
      <c r="K8" s="79">
        <v>22</v>
      </c>
      <c r="L8" s="79">
        <v>0</v>
      </c>
      <c r="M8" s="79">
        <v>79</v>
      </c>
      <c r="N8" s="89">
        <v>6</v>
      </c>
      <c r="O8" s="90">
        <v>0</v>
      </c>
      <c r="P8" s="91">
        <f>N8+O8</f>
        <v>6</v>
      </c>
      <c r="Q8" s="80">
        <f>IFERROR(P8/M8,"-")</f>
        <v>0.075949367088608</v>
      </c>
      <c r="R8" s="79">
        <v>1</v>
      </c>
      <c r="S8" s="79">
        <v>0</v>
      </c>
      <c r="T8" s="80">
        <f>IFERROR(R8/(P8),"-")</f>
        <v>0.16666666666667</v>
      </c>
      <c r="U8" s="186"/>
      <c r="V8" s="82">
        <v>1</v>
      </c>
      <c r="W8" s="80">
        <f>IF(P8=0,"-",V8/P8)</f>
        <v>0.16666666666667</v>
      </c>
      <c r="X8" s="185">
        <v>3000</v>
      </c>
      <c r="Y8" s="186">
        <f>IFERROR(X8/P8,"-")</f>
        <v>500</v>
      </c>
      <c r="Z8" s="186">
        <f>IFERROR(X8/V8,"-")</f>
        <v>3000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0.16666666666667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3</v>
      </c>
      <c r="BO8" s="118">
        <f>IF(P8=0,"",IF(BN8=0,"",(BN8/P8)))</f>
        <v>0.5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0.33333333333333</v>
      </c>
      <c r="BY8" s="126">
        <v>1</v>
      </c>
      <c r="BZ8" s="127">
        <f>IFERROR(BY8/BW8,"-")</f>
        <v>0.5</v>
      </c>
      <c r="CA8" s="128">
        <v>3000</v>
      </c>
      <c r="CB8" s="129">
        <f>IFERROR(CA8/BW8,"-")</f>
        <v>1500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3000</v>
      </c>
      <c r="CQ8" s="139">
        <v>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71</v>
      </c>
      <c r="C9" s="189"/>
      <c r="D9" s="189" t="s">
        <v>61</v>
      </c>
      <c r="E9" s="189" t="s">
        <v>62</v>
      </c>
      <c r="F9" s="189" t="s">
        <v>63</v>
      </c>
      <c r="G9" s="88" t="s">
        <v>72</v>
      </c>
      <c r="H9" s="88" t="s">
        <v>65</v>
      </c>
      <c r="I9" s="190" t="s">
        <v>66</v>
      </c>
      <c r="J9" s="180"/>
      <c r="K9" s="79">
        <v>15</v>
      </c>
      <c r="L9" s="79">
        <v>0</v>
      </c>
      <c r="M9" s="79">
        <v>46</v>
      </c>
      <c r="N9" s="89">
        <v>4</v>
      </c>
      <c r="O9" s="90">
        <v>0</v>
      </c>
      <c r="P9" s="91">
        <f>N9+O9</f>
        <v>4</v>
      </c>
      <c r="Q9" s="80">
        <f>IFERROR(P9/M9,"-")</f>
        <v>0.08695652173913</v>
      </c>
      <c r="R9" s="79">
        <v>0</v>
      </c>
      <c r="S9" s="79">
        <v>4</v>
      </c>
      <c r="T9" s="80">
        <f>IFERROR(R9/(P9),"-")</f>
        <v>0</v>
      </c>
      <c r="U9" s="186"/>
      <c r="V9" s="82">
        <v>1</v>
      </c>
      <c r="W9" s="80">
        <f>IF(P9=0,"-",V9/P9)</f>
        <v>0.25</v>
      </c>
      <c r="X9" s="185">
        <v>21000</v>
      </c>
      <c r="Y9" s="186">
        <f>IFERROR(X9/P9,"-")</f>
        <v>5250</v>
      </c>
      <c r="Z9" s="186">
        <f>IFERROR(X9/V9,"-")</f>
        <v>21000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2</v>
      </c>
      <c r="BO9" s="118">
        <f>IF(P9=0,"",IF(BN9=0,"",(BN9/P9)))</f>
        <v>0.5</v>
      </c>
      <c r="BP9" s="119">
        <v>1</v>
      </c>
      <c r="BQ9" s="120">
        <f>IFERROR(BP9/BN9,"-")</f>
        <v>0.5</v>
      </c>
      <c r="BR9" s="121">
        <v>21000</v>
      </c>
      <c r="BS9" s="122">
        <f>IFERROR(BR9/BN9,"-")</f>
        <v>10500</v>
      </c>
      <c r="BT9" s="123"/>
      <c r="BU9" s="123"/>
      <c r="BV9" s="123">
        <v>1</v>
      </c>
      <c r="BW9" s="124">
        <v>2</v>
      </c>
      <c r="BX9" s="125">
        <f>IF(P9=0,"",IF(BW9=0,"",(BW9/P9)))</f>
        <v>0.5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21000</v>
      </c>
      <c r="CQ9" s="139">
        <v>21000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73</v>
      </c>
      <c r="C10" s="189"/>
      <c r="D10" s="189" t="s">
        <v>74</v>
      </c>
      <c r="E10" s="189" t="s">
        <v>74</v>
      </c>
      <c r="F10" s="189" t="s">
        <v>75</v>
      </c>
      <c r="G10" s="88" t="s">
        <v>76</v>
      </c>
      <c r="H10" s="88"/>
      <c r="I10" s="88"/>
      <c r="J10" s="180"/>
      <c r="K10" s="79">
        <v>159</v>
      </c>
      <c r="L10" s="79">
        <v>79</v>
      </c>
      <c r="M10" s="79">
        <v>58</v>
      </c>
      <c r="N10" s="89">
        <v>24</v>
      </c>
      <c r="O10" s="90">
        <v>1</v>
      </c>
      <c r="P10" s="91">
        <f>N10+O10</f>
        <v>25</v>
      </c>
      <c r="Q10" s="80">
        <f>IFERROR(P10/M10,"-")</f>
        <v>0.43103448275862</v>
      </c>
      <c r="R10" s="79">
        <v>3</v>
      </c>
      <c r="S10" s="79">
        <v>3</v>
      </c>
      <c r="T10" s="80">
        <f>IFERROR(R10/(P10),"-")</f>
        <v>0.12</v>
      </c>
      <c r="U10" s="186"/>
      <c r="V10" s="82">
        <v>7</v>
      </c>
      <c r="W10" s="80">
        <f>IF(P10=0,"-",V10/P10)</f>
        <v>0.28</v>
      </c>
      <c r="X10" s="185">
        <v>336000</v>
      </c>
      <c r="Y10" s="186">
        <f>IFERROR(X10/P10,"-")</f>
        <v>13440</v>
      </c>
      <c r="Z10" s="186">
        <f>IFERROR(X10/V10,"-")</f>
        <v>48000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0.08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0.04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1</v>
      </c>
      <c r="BF10" s="111">
        <f>IF(P10=0,"",IF(BE10=0,"",(BE10/P10)))</f>
        <v>0.04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10</v>
      </c>
      <c r="BO10" s="118">
        <f>IF(P10=0,"",IF(BN10=0,"",(BN10/P10)))</f>
        <v>0.4</v>
      </c>
      <c r="BP10" s="119">
        <v>3</v>
      </c>
      <c r="BQ10" s="120">
        <f>IFERROR(BP10/BN10,"-")</f>
        <v>0.3</v>
      </c>
      <c r="BR10" s="121">
        <v>22000</v>
      </c>
      <c r="BS10" s="122">
        <f>IFERROR(BR10/BN10,"-")</f>
        <v>2200</v>
      </c>
      <c r="BT10" s="123">
        <v>1</v>
      </c>
      <c r="BU10" s="123">
        <v>1</v>
      </c>
      <c r="BV10" s="123">
        <v>1</v>
      </c>
      <c r="BW10" s="124">
        <v>11</v>
      </c>
      <c r="BX10" s="125">
        <f>IF(P10=0,"",IF(BW10=0,"",(BW10/P10)))</f>
        <v>0.44</v>
      </c>
      <c r="BY10" s="126">
        <v>5</v>
      </c>
      <c r="BZ10" s="127">
        <f>IFERROR(BY10/BW10,"-")</f>
        <v>0.45454545454545</v>
      </c>
      <c r="CA10" s="128">
        <v>1784000</v>
      </c>
      <c r="CB10" s="129">
        <f>IFERROR(CA10/BW10,"-")</f>
        <v>162181.81818182</v>
      </c>
      <c r="CC10" s="130">
        <v>1</v>
      </c>
      <c r="CD10" s="130">
        <v>1</v>
      </c>
      <c r="CE10" s="130">
        <v>3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7</v>
      </c>
      <c r="CP10" s="139">
        <v>336000</v>
      </c>
      <c r="CQ10" s="139">
        <v>1690000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1.7529761904762</v>
      </c>
      <c r="B11" s="189" t="s">
        <v>77</v>
      </c>
      <c r="C11" s="189"/>
      <c r="D11" s="189" t="s">
        <v>78</v>
      </c>
      <c r="E11" s="189" t="s">
        <v>79</v>
      </c>
      <c r="F11" s="189" t="s">
        <v>80</v>
      </c>
      <c r="G11" s="88" t="s">
        <v>81</v>
      </c>
      <c r="H11" s="88" t="s">
        <v>82</v>
      </c>
      <c r="I11" s="88"/>
      <c r="J11" s="180">
        <v>336000</v>
      </c>
      <c r="K11" s="79">
        <v>16</v>
      </c>
      <c r="L11" s="79">
        <v>0</v>
      </c>
      <c r="M11" s="79">
        <v>90</v>
      </c>
      <c r="N11" s="89">
        <v>3</v>
      </c>
      <c r="O11" s="90">
        <v>0</v>
      </c>
      <c r="P11" s="91">
        <f>N11+O11</f>
        <v>3</v>
      </c>
      <c r="Q11" s="80">
        <f>IFERROR(P11/M11,"-")</f>
        <v>0.033333333333333</v>
      </c>
      <c r="R11" s="79">
        <v>0</v>
      </c>
      <c r="S11" s="79">
        <v>2</v>
      </c>
      <c r="T11" s="80">
        <f>IFERROR(R11/(P11),"-")</f>
        <v>0</v>
      </c>
      <c r="U11" s="186">
        <f>IFERROR(J11/SUM(N11:O18),"-")</f>
        <v>14000</v>
      </c>
      <c r="V11" s="82">
        <v>1</v>
      </c>
      <c r="W11" s="80">
        <f>IF(P11=0,"-",V11/P11)</f>
        <v>0.33333333333333</v>
      </c>
      <c r="X11" s="185">
        <v>5000</v>
      </c>
      <c r="Y11" s="186">
        <f>IFERROR(X11/P11,"-")</f>
        <v>1666.6666666667</v>
      </c>
      <c r="Z11" s="186">
        <f>IFERROR(X11/V11,"-")</f>
        <v>5000</v>
      </c>
      <c r="AA11" s="180">
        <f>SUM(X11:X18)-SUM(J11:J18)</f>
        <v>253000</v>
      </c>
      <c r="AB11" s="83">
        <f>SUM(X11:X18)/SUM(J11:J18)</f>
        <v>1.7529761904762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2</v>
      </c>
      <c r="BO11" s="118">
        <f>IF(P11=0,"",IF(BN11=0,"",(BN11/P11)))</f>
        <v>0.66666666666667</v>
      </c>
      <c r="BP11" s="119">
        <v>1</v>
      </c>
      <c r="BQ11" s="120">
        <f>IFERROR(BP11/BN11,"-")</f>
        <v>0.5</v>
      </c>
      <c r="BR11" s="121">
        <v>5000</v>
      </c>
      <c r="BS11" s="122">
        <f>IFERROR(BR11/BN11,"-")</f>
        <v>2500</v>
      </c>
      <c r="BT11" s="123">
        <v>1</v>
      </c>
      <c r="BU11" s="123"/>
      <c r="BV11" s="123"/>
      <c r="BW11" s="124">
        <v>1</v>
      </c>
      <c r="BX11" s="125">
        <f>IF(P11=0,"",IF(BW11=0,"",(BW11/P11)))</f>
        <v>0.33333333333333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5000</v>
      </c>
      <c r="CQ11" s="139">
        <v>5000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83</v>
      </c>
      <c r="C12" s="189"/>
      <c r="D12" s="189" t="s">
        <v>78</v>
      </c>
      <c r="E12" s="189" t="s">
        <v>79</v>
      </c>
      <c r="F12" s="189" t="s">
        <v>75</v>
      </c>
      <c r="G12" s="88"/>
      <c r="H12" s="88"/>
      <c r="I12" s="88"/>
      <c r="J12" s="180"/>
      <c r="K12" s="79">
        <v>17</v>
      </c>
      <c r="L12" s="79">
        <v>15</v>
      </c>
      <c r="M12" s="79">
        <v>6</v>
      </c>
      <c r="N12" s="89">
        <v>4</v>
      </c>
      <c r="O12" s="90">
        <v>0</v>
      </c>
      <c r="P12" s="91">
        <f>N12+O12</f>
        <v>4</v>
      </c>
      <c r="Q12" s="80">
        <f>IFERROR(P12/M12,"-")</f>
        <v>0.66666666666667</v>
      </c>
      <c r="R12" s="79">
        <v>3</v>
      </c>
      <c r="S12" s="79">
        <v>0</v>
      </c>
      <c r="T12" s="80">
        <f>IFERROR(R12/(P12),"-")</f>
        <v>0.75</v>
      </c>
      <c r="U12" s="186"/>
      <c r="V12" s="82">
        <v>2</v>
      </c>
      <c r="W12" s="80">
        <f>IF(P12=0,"-",V12/P12)</f>
        <v>0.5</v>
      </c>
      <c r="X12" s="185">
        <v>562000</v>
      </c>
      <c r="Y12" s="186">
        <f>IFERROR(X12/P12,"-")</f>
        <v>140500</v>
      </c>
      <c r="Z12" s="186">
        <f>IFERROR(X12/V12,"-")</f>
        <v>281000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0.25</v>
      </c>
      <c r="BG12" s="110">
        <v>1</v>
      </c>
      <c r="BH12" s="112">
        <f>IFERROR(BG12/BE12,"-")</f>
        <v>1</v>
      </c>
      <c r="BI12" s="113">
        <v>191000</v>
      </c>
      <c r="BJ12" s="114">
        <f>IFERROR(BI12/BE12,"-")</f>
        <v>191000</v>
      </c>
      <c r="BK12" s="115"/>
      <c r="BL12" s="115"/>
      <c r="BM12" s="115">
        <v>1</v>
      </c>
      <c r="BN12" s="117">
        <v>1</v>
      </c>
      <c r="BO12" s="118">
        <f>IF(P12=0,"",IF(BN12=0,"",(BN12/P12)))</f>
        <v>0.25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>
        <v>2</v>
      </c>
      <c r="CG12" s="132">
        <f>IF(P12=0,"",IF(CF12=0,"",(CF12/P12)))</f>
        <v>0.5</v>
      </c>
      <c r="CH12" s="133">
        <v>2</v>
      </c>
      <c r="CI12" s="134">
        <f>IFERROR(CH12/CF12,"-")</f>
        <v>1</v>
      </c>
      <c r="CJ12" s="135">
        <v>387000</v>
      </c>
      <c r="CK12" s="136">
        <f>IFERROR(CJ12/CF12,"-")</f>
        <v>193500</v>
      </c>
      <c r="CL12" s="137"/>
      <c r="CM12" s="137"/>
      <c r="CN12" s="137">
        <v>2</v>
      </c>
      <c r="CO12" s="138">
        <v>2</v>
      </c>
      <c r="CP12" s="139">
        <v>562000</v>
      </c>
      <c r="CQ12" s="139">
        <v>366000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84</v>
      </c>
      <c r="C13" s="189"/>
      <c r="D13" s="189" t="s">
        <v>85</v>
      </c>
      <c r="E13" s="189" t="s">
        <v>86</v>
      </c>
      <c r="F13" s="189" t="s">
        <v>80</v>
      </c>
      <c r="G13" s="88" t="s">
        <v>81</v>
      </c>
      <c r="H13" s="88" t="s">
        <v>82</v>
      </c>
      <c r="I13" s="88"/>
      <c r="J13" s="180"/>
      <c r="K13" s="79">
        <v>6</v>
      </c>
      <c r="L13" s="79">
        <v>0</v>
      </c>
      <c r="M13" s="79">
        <v>39</v>
      </c>
      <c r="N13" s="89">
        <v>5</v>
      </c>
      <c r="O13" s="90">
        <v>0</v>
      </c>
      <c r="P13" s="91">
        <f>N13+O13</f>
        <v>5</v>
      </c>
      <c r="Q13" s="80">
        <f>IFERROR(P13/M13,"-")</f>
        <v>0.12820512820513</v>
      </c>
      <c r="R13" s="79">
        <v>0</v>
      </c>
      <c r="S13" s="79">
        <v>3</v>
      </c>
      <c r="T13" s="80">
        <f>IFERROR(R13/(P13),"-")</f>
        <v>0</v>
      </c>
      <c r="U13" s="186"/>
      <c r="V13" s="82">
        <v>1</v>
      </c>
      <c r="W13" s="80">
        <f>IF(P13=0,"-",V13/P13)</f>
        <v>0.2</v>
      </c>
      <c r="X13" s="185">
        <v>1000</v>
      </c>
      <c r="Y13" s="186">
        <f>IFERROR(X13/P13,"-")</f>
        <v>200</v>
      </c>
      <c r="Z13" s="186">
        <f>IFERROR(X13/V13,"-")</f>
        <v>1000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0.4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0.4</v>
      </c>
      <c r="BP13" s="119">
        <v>1</v>
      </c>
      <c r="BQ13" s="120">
        <f>IFERROR(BP13/BN13,"-")</f>
        <v>0.5</v>
      </c>
      <c r="BR13" s="121">
        <v>1000</v>
      </c>
      <c r="BS13" s="122">
        <f>IFERROR(BR13/BN13,"-")</f>
        <v>500</v>
      </c>
      <c r="BT13" s="123">
        <v>1</v>
      </c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>
        <v>1</v>
      </c>
      <c r="CG13" s="132">
        <f>IF(P13=0,"",IF(CF13=0,"",(CF13/P13)))</f>
        <v>0.2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1</v>
      </c>
      <c r="CP13" s="139">
        <v>1000</v>
      </c>
      <c r="CQ13" s="139">
        <v>1000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87</v>
      </c>
      <c r="C14" s="189"/>
      <c r="D14" s="189" t="s">
        <v>85</v>
      </c>
      <c r="E14" s="189" t="s">
        <v>86</v>
      </c>
      <c r="F14" s="189" t="s">
        <v>75</v>
      </c>
      <c r="G14" s="88"/>
      <c r="H14" s="88"/>
      <c r="I14" s="88"/>
      <c r="J14" s="180"/>
      <c r="K14" s="79">
        <v>459</v>
      </c>
      <c r="L14" s="79">
        <v>19</v>
      </c>
      <c r="M14" s="79">
        <v>5</v>
      </c>
      <c r="N14" s="89">
        <v>3</v>
      </c>
      <c r="O14" s="90">
        <v>0</v>
      </c>
      <c r="P14" s="91">
        <f>N14+O14</f>
        <v>3</v>
      </c>
      <c r="Q14" s="80">
        <f>IFERROR(P14/M14,"-")</f>
        <v>0.6</v>
      </c>
      <c r="R14" s="79">
        <v>0</v>
      </c>
      <c r="S14" s="79">
        <v>1</v>
      </c>
      <c r="T14" s="80">
        <f>IFERROR(R14/(P14),"-")</f>
        <v>0</v>
      </c>
      <c r="U14" s="186"/>
      <c r="V14" s="82">
        <v>1</v>
      </c>
      <c r="W14" s="80">
        <f>IF(P14=0,"-",V14/P14)</f>
        <v>0.33333333333333</v>
      </c>
      <c r="X14" s="185">
        <v>5000</v>
      </c>
      <c r="Y14" s="186">
        <f>IFERROR(X14/P14,"-")</f>
        <v>1666.6666666667</v>
      </c>
      <c r="Z14" s="186">
        <f>IFERROR(X14/V14,"-")</f>
        <v>5000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0.33333333333333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0.66666666666667</v>
      </c>
      <c r="BY14" s="126">
        <v>1</v>
      </c>
      <c r="BZ14" s="127">
        <f>IFERROR(BY14/BW14,"-")</f>
        <v>0.5</v>
      </c>
      <c r="CA14" s="128">
        <v>5000</v>
      </c>
      <c r="CB14" s="129">
        <f>IFERROR(CA14/BW14,"-")</f>
        <v>2500</v>
      </c>
      <c r="CC14" s="130">
        <v>1</v>
      </c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5000</v>
      </c>
      <c r="CQ14" s="139">
        <v>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88</v>
      </c>
      <c r="C15" s="189"/>
      <c r="D15" s="189" t="s">
        <v>89</v>
      </c>
      <c r="E15" s="189" t="s">
        <v>90</v>
      </c>
      <c r="F15" s="189" t="s">
        <v>80</v>
      </c>
      <c r="G15" s="88" t="s">
        <v>81</v>
      </c>
      <c r="H15" s="88" t="s">
        <v>82</v>
      </c>
      <c r="I15" s="88"/>
      <c r="J15" s="180"/>
      <c r="K15" s="79">
        <v>0</v>
      </c>
      <c r="L15" s="79">
        <v>0</v>
      </c>
      <c r="M15" s="79">
        <v>22</v>
      </c>
      <c r="N15" s="89">
        <v>0</v>
      </c>
      <c r="O15" s="90">
        <v>0</v>
      </c>
      <c r="P15" s="91">
        <f>N15+O15</f>
        <v>0</v>
      </c>
      <c r="Q15" s="80">
        <f>IFERROR(P15/M15,"-")</f>
        <v>0</v>
      </c>
      <c r="R15" s="79">
        <v>0</v>
      </c>
      <c r="S15" s="79">
        <v>0</v>
      </c>
      <c r="T15" s="80" t="str">
        <f>IFERROR(R15/(P15),"-")</f>
        <v>-</v>
      </c>
      <c r="U15" s="186"/>
      <c r="V15" s="82">
        <v>0</v>
      </c>
      <c r="W15" s="80" t="str">
        <f>IF(P15=0,"-",V15/P15)</f>
        <v>-</v>
      </c>
      <c r="X15" s="185">
        <v>0</v>
      </c>
      <c r="Y15" s="186" t="str">
        <f>IFERROR(X15/P15,"-")</f>
        <v>-</v>
      </c>
      <c r="Z15" s="186" t="str">
        <f>IFERROR(X15/V15,"-")</f>
        <v>-</v>
      </c>
      <c r="AA15" s="180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91</v>
      </c>
      <c r="C16" s="189"/>
      <c r="D16" s="189" t="s">
        <v>89</v>
      </c>
      <c r="E16" s="189" t="s">
        <v>90</v>
      </c>
      <c r="F16" s="189" t="s">
        <v>75</v>
      </c>
      <c r="G16" s="88"/>
      <c r="H16" s="88"/>
      <c r="I16" s="88"/>
      <c r="J16" s="180"/>
      <c r="K16" s="79">
        <v>89</v>
      </c>
      <c r="L16" s="79">
        <v>13</v>
      </c>
      <c r="M16" s="79">
        <v>9</v>
      </c>
      <c r="N16" s="89">
        <v>4</v>
      </c>
      <c r="O16" s="90">
        <v>0</v>
      </c>
      <c r="P16" s="91">
        <f>N16+O16</f>
        <v>4</v>
      </c>
      <c r="Q16" s="80">
        <f>IFERROR(P16/M16,"-")</f>
        <v>0.44444444444444</v>
      </c>
      <c r="R16" s="79">
        <v>1</v>
      </c>
      <c r="S16" s="79">
        <v>0</v>
      </c>
      <c r="T16" s="80">
        <f>IFERROR(R16/(P16),"-")</f>
        <v>0.25</v>
      </c>
      <c r="U16" s="186"/>
      <c r="V16" s="82">
        <v>2</v>
      </c>
      <c r="W16" s="80">
        <f>IF(P16=0,"-",V16/P16)</f>
        <v>0.5</v>
      </c>
      <c r="X16" s="185">
        <v>12000</v>
      </c>
      <c r="Y16" s="186">
        <f>IFERROR(X16/P16,"-")</f>
        <v>3000</v>
      </c>
      <c r="Z16" s="186">
        <f>IFERROR(X16/V16,"-")</f>
        <v>6000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0.5</v>
      </c>
      <c r="BG16" s="110">
        <v>1</v>
      </c>
      <c r="BH16" s="112">
        <f>IFERROR(BG16/BE16,"-")</f>
        <v>0.5</v>
      </c>
      <c r="BI16" s="113">
        <v>11000</v>
      </c>
      <c r="BJ16" s="114">
        <f>IFERROR(BI16/BE16,"-")</f>
        <v>5500</v>
      </c>
      <c r="BK16" s="115"/>
      <c r="BL16" s="115"/>
      <c r="BM16" s="115">
        <v>1</v>
      </c>
      <c r="BN16" s="117">
        <v>1</v>
      </c>
      <c r="BO16" s="118">
        <f>IF(P16=0,"",IF(BN16=0,"",(BN16/P16)))</f>
        <v>0.25</v>
      </c>
      <c r="BP16" s="119">
        <v>1</v>
      </c>
      <c r="BQ16" s="120">
        <f>IFERROR(BP16/BN16,"-")</f>
        <v>1</v>
      </c>
      <c r="BR16" s="121">
        <v>1000</v>
      </c>
      <c r="BS16" s="122">
        <f>IFERROR(BR16/BN16,"-")</f>
        <v>1000</v>
      </c>
      <c r="BT16" s="123">
        <v>1</v>
      </c>
      <c r="BU16" s="123"/>
      <c r="BV16" s="123"/>
      <c r="BW16" s="124">
        <v>1</v>
      </c>
      <c r="BX16" s="125">
        <f>IF(P16=0,"",IF(BW16=0,"",(BW16/P16)))</f>
        <v>0.25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12000</v>
      </c>
      <c r="CQ16" s="139">
        <v>11000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92</v>
      </c>
      <c r="C17" s="189"/>
      <c r="D17" s="189" t="s">
        <v>93</v>
      </c>
      <c r="E17" s="189" t="s">
        <v>94</v>
      </c>
      <c r="F17" s="189" t="s">
        <v>80</v>
      </c>
      <c r="G17" s="88" t="s">
        <v>81</v>
      </c>
      <c r="H17" s="88" t="s">
        <v>82</v>
      </c>
      <c r="I17" s="88"/>
      <c r="J17" s="180"/>
      <c r="K17" s="79">
        <v>22</v>
      </c>
      <c r="L17" s="79">
        <v>0</v>
      </c>
      <c r="M17" s="79">
        <v>46</v>
      </c>
      <c r="N17" s="89">
        <v>2</v>
      </c>
      <c r="O17" s="90">
        <v>0</v>
      </c>
      <c r="P17" s="91">
        <f>N17+O17</f>
        <v>2</v>
      </c>
      <c r="Q17" s="80">
        <f>IFERROR(P17/M17,"-")</f>
        <v>0.043478260869565</v>
      </c>
      <c r="R17" s="79">
        <v>0</v>
      </c>
      <c r="S17" s="79">
        <v>1</v>
      </c>
      <c r="T17" s="80">
        <f>IFERROR(R17/(P17),"-")</f>
        <v>0</v>
      </c>
      <c r="U17" s="186"/>
      <c r="V17" s="82">
        <v>1</v>
      </c>
      <c r="W17" s="80">
        <f>IF(P17=0,"-",V17/P17)</f>
        <v>0.5</v>
      </c>
      <c r="X17" s="185">
        <v>1000</v>
      </c>
      <c r="Y17" s="186">
        <f>IFERROR(X17/P17,"-")</f>
        <v>500</v>
      </c>
      <c r="Z17" s="186">
        <f>IFERROR(X17/V17,"-")</f>
        <v>1000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0.5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1</v>
      </c>
      <c r="BX17" s="125">
        <f>IF(P17=0,"",IF(BW17=0,"",(BW17/P17)))</f>
        <v>0.5</v>
      </c>
      <c r="BY17" s="126">
        <v>1</v>
      </c>
      <c r="BZ17" s="127">
        <f>IFERROR(BY17/BW17,"-")</f>
        <v>1</v>
      </c>
      <c r="CA17" s="128">
        <v>1000</v>
      </c>
      <c r="CB17" s="129">
        <f>IFERROR(CA17/BW17,"-")</f>
        <v>1000</v>
      </c>
      <c r="CC17" s="130">
        <v>1</v>
      </c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1000</v>
      </c>
      <c r="CQ17" s="139">
        <v>1000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95</v>
      </c>
      <c r="C18" s="189"/>
      <c r="D18" s="189" t="s">
        <v>93</v>
      </c>
      <c r="E18" s="189" t="s">
        <v>94</v>
      </c>
      <c r="F18" s="189" t="s">
        <v>75</v>
      </c>
      <c r="G18" s="88"/>
      <c r="H18" s="88"/>
      <c r="I18" s="88"/>
      <c r="J18" s="180"/>
      <c r="K18" s="79">
        <v>23</v>
      </c>
      <c r="L18" s="79">
        <v>12</v>
      </c>
      <c r="M18" s="79">
        <v>16</v>
      </c>
      <c r="N18" s="89">
        <v>3</v>
      </c>
      <c r="O18" s="90">
        <v>0</v>
      </c>
      <c r="P18" s="91">
        <f>N18+O18</f>
        <v>3</v>
      </c>
      <c r="Q18" s="80">
        <f>IFERROR(P18/M18,"-")</f>
        <v>0.1875</v>
      </c>
      <c r="R18" s="79">
        <v>0</v>
      </c>
      <c r="S18" s="79">
        <v>1</v>
      </c>
      <c r="T18" s="80">
        <f>IFERROR(R18/(P18),"-")</f>
        <v>0</v>
      </c>
      <c r="U18" s="186"/>
      <c r="V18" s="82">
        <v>1</v>
      </c>
      <c r="W18" s="80">
        <f>IF(P18=0,"-",V18/P18)</f>
        <v>0.33333333333333</v>
      </c>
      <c r="X18" s="185">
        <v>3000</v>
      </c>
      <c r="Y18" s="186">
        <f>IFERROR(X18/P18,"-")</f>
        <v>1000</v>
      </c>
      <c r="Z18" s="186">
        <f>IFERROR(X18/V18,"-")</f>
        <v>3000</v>
      </c>
      <c r="AA18" s="180"/>
      <c r="AB18" s="83"/>
      <c r="AC18" s="77"/>
      <c r="AD18" s="92">
        <v>2</v>
      </c>
      <c r="AE18" s="93">
        <f>IF(P18=0,"",IF(AD18=0,"",(AD18/P18)))</f>
        <v>0.66666666666667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1</v>
      </c>
      <c r="BX18" s="125">
        <f>IF(P18=0,"",IF(BW18=0,"",(BW18/P18)))</f>
        <v>0.33333333333333</v>
      </c>
      <c r="BY18" s="126">
        <v>1</v>
      </c>
      <c r="BZ18" s="127">
        <f>IFERROR(BY18/BW18,"-")</f>
        <v>1</v>
      </c>
      <c r="CA18" s="128">
        <v>3000</v>
      </c>
      <c r="CB18" s="129">
        <f>IFERROR(CA18/BW18,"-")</f>
        <v>3000</v>
      </c>
      <c r="CC18" s="130">
        <v>1</v>
      </c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3000</v>
      </c>
      <c r="CQ18" s="139">
        <v>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1.2307692307692</v>
      </c>
      <c r="B19" s="189" t="s">
        <v>96</v>
      </c>
      <c r="C19" s="189"/>
      <c r="D19" s="189" t="s">
        <v>97</v>
      </c>
      <c r="E19" s="189" t="s">
        <v>98</v>
      </c>
      <c r="F19" s="189" t="s">
        <v>80</v>
      </c>
      <c r="G19" s="88" t="s">
        <v>99</v>
      </c>
      <c r="H19" s="88" t="s">
        <v>100</v>
      </c>
      <c r="I19" s="88" t="s">
        <v>101</v>
      </c>
      <c r="J19" s="180">
        <v>312000</v>
      </c>
      <c r="K19" s="79">
        <v>6</v>
      </c>
      <c r="L19" s="79">
        <v>0</v>
      </c>
      <c r="M19" s="79">
        <v>30</v>
      </c>
      <c r="N19" s="89">
        <v>1</v>
      </c>
      <c r="O19" s="90">
        <v>0</v>
      </c>
      <c r="P19" s="91">
        <f>N19+O19</f>
        <v>1</v>
      </c>
      <c r="Q19" s="80">
        <f>IFERROR(P19/M19,"-")</f>
        <v>0.033333333333333</v>
      </c>
      <c r="R19" s="79">
        <v>0</v>
      </c>
      <c r="S19" s="79">
        <v>0</v>
      </c>
      <c r="T19" s="80">
        <f>IFERROR(R19/(P19),"-")</f>
        <v>0</v>
      </c>
      <c r="U19" s="186">
        <f>IFERROR(J19/SUM(N19:O24),"-")</f>
        <v>26000</v>
      </c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>
        <f>SUM(X19:X24)-SUM(J19:J24)</f>
        <v>72000</v>
      </c>
      <c r="AB19" s="83">
        <f>SUM(X19:X24)/SUM(J19:J24)</f>
        <v>1.2307692307692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1</v>
      </c>
      <c r="BX19" s="125">
        <f>IF(P19=0,"",IF(BW19=0,"",(BW19/P19)))</f>
        <v>1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102</v>
      </c>
      <c r="C20" s="189"/>
      <c r="D20" s="189" t="s">
        <v>97</v>
      </c>
      <c r="E20" s="189" t="s">
        <v>98</v>
      </c>
      <c r="F20" s="189" t="s">
        <v>75</v>
      </c>
      <c r="G20" s="88"/>
      <c r="H20" s="88"/>
      <c r="I20" s="88"/>
      <c r="J20" s="180"/>
      <c r="K20" s="79">
        <v>23</v>
      </c>
      <c r="L20" s="79">
        <v>14</v>
      </c>
      <c r="M20" s="79">
        <v>8</v>
      </c>
      <c r="N20" s="89">
        <v>4</v>
      </c>
      <c r="O20" s="90">
        <v>0</v>
      </c>
      <c r="P20" s="91">
        <f>N20+O20</f>
        <v>4</v>
      </c>
      <c r="Q20" s="80">
        <f>IFERROR(P20/M20,"-")</f>
        <v>0.5</v>
      </c>
      <c r="R20" s="79">
        <v>2</v>
      </c>
      <c r="S20" s="79">
        <v>1</v>
      </c>
      <c r="T20" s="80">
        <f>IFERROR(R20/(P20),"-")</f>
        <v>0.5</v>
      </c>
      <c r="U20" s="186"/>
      <c r="V20" s="82">
        <v>1</v>
      </c>
      <c r="W20" s="80">
        <f>IF(P20=0,"-",V20/P20)</f>
        <v>0.25</v>
      </c>
      <c r="X20" s="185">
        <v>384000</v>
      </c>
      <c r="Y20" s="186">
        <f>IFERROR(X20/P20,"-")</f>
        <v>96000</v>
      </c>
      <c r="Z20" s="186">
        <f>IFERROR(X20/V20,"-")</f>
        <v>384000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0.25</v>
      </c>
      <c r="BG20" s="110">
        <v>1</v>
      </c>
      <c r="BH20" s="112">
        <f>IFERROR(BG20/BE20,"-")</f>
        <v>1</v>
      </c>
      <c r="BI20" s="113">
        <v>1605000</v>
      </c>
      <c r="BJ20" s="114">
        <f>IFERROR(BI20/BE20,"-")</f>
        <v>1605000</v>
      </c>
      <c r="BK20" s="115"/>
      <c r="BL20" s="115"/>
      <c r="BM20" s="115">
        <v>1</v>
      </c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>
        <v>2</v>
      </c>
      <c r="BX20" s="125">
        <f>IF(P20=0,"",IF(BW20=0,"",(BW20/P20)))</f>
        <v>0.5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1</v>
      </c>
      <c r="CG20" s="132">
        <f>IF(P20=0,"",IF(CF20=0,"",(CF20/P20)))</f>
        <v>0.25</v>
      </c>
      <c r="CH20" s="133">
        <v>1</v>
      </c>
      <c r="CI20" s="134">
        <f>IFERROR(CH20/CF20,"-")</f>
        <v>1</v>
      </c>
      <c r="CJ20" s="135">
        <v>339000</v>
      </c>
      <c r="CK20" s="136">
        <f>IFERROR(CJ20/CF20,"-")</f>
        <v>339000</v>
      </c>
      <c r="CL20" s="137"/>
      <c r="CM20" s="137"/>
      <c r="CN20" s="137">
        <v>1</v>
      </c>
      <c r="CO20" s="138">
        <v>1</v>
      </c>
      <c r="CP20" s="139">
        <v>384000</v>
      </c>
      <c r="CQ20" s="139">
        <v>1605000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/>
      <c r="B21" s="189" t="s">
        <v>103</v>
      </c>
      <c r="C21" s="189"/>
      <c r="D21" s="189" t="s">
        <v>104</v>
      </c>
      <c r="E21" s="189" t="s">
        <v>105</v>
      </c>
      <c r="F21" s="189" t="s">
        <v>80</v>
      </c>
      <c r="G21" s="88"/>
      <c r="H21" s="88" t="s">
        <v>100</v>
      </c>
      <c r="I21" s="88" t="s">
        <v>106</v>
      </c>
      <c r="J21" s="180"/>
      <c r="K21" s="79">
        <v>7</v>
      </c>
      <c r="L21" s="79">
        <v>0</v>
      </c>
      <c r="M21" s="79">
        <v>19</v>
      </c>
      <c r="N21" s="89">
        <v>2</v>
      </c>
      <c r="O21" s="90">
        <v>0</v>
      </c>
      <c r="P21" s="91">
        <f>N21+O21</f>
        <v>2</v>
      </c>
      <c r="Q21" s="80">
        <f>IFERROR(P21/M21,"-")</f>
        <v>0.10526315789474</v>
      </c>
      <c r="R21" s="79">
        <v>0</v>
      </c>
      <c r="S21" s="79">
        <v>0</v>
      </c>
      <c r="T21" s="80">
        <f>IFERROR(R21/(P21),"-")</f>
        <v>0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2</v>
      </c>
      <c r="BO21" s="118">
        <f>IF(P21=0,"",IF(BN21=0,"",(BN21/P21)))</f>
        <v>1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107</v>
      </c>
      <c r="C22" s="189"/>
      <c r="D22" s="189" t="s">
        <v>104</v>
      </c>
      <c r="E22" s="189" t="s">
        <v>105</v>
      </c>
      <c r="F22" s="189" t="s">
        <v>75</v>
      </c>
      <c r="G22" s="88"/>
      <c r="H22" s="88"/>
      <c r="I22" s="88"/>
      <c r="J22" s="180"/>
      <c r="K22" s="79">
        <v>10</v>
      </c>
      <c r="L22" s="79">
        <v>9</v>
      </c>
      <c r="M22" s="79">
        <v>5</v>
      </c>
      <c r="N22" s="89">
        <v>2</v>
      </c>
      <c r="O22" s="90">
        <v>0</v>
      </c>
      <c r="P22" s="91">
        <f>N22+O22</f>
        <v>2</v>
      </c>
      <c r="Q22" s="80">
        <f>IFERROR(P22/M22,"-")</f>
        <v>0.4</v>
      </c>
      <c r="R22" s="79">
        <v>0</v>
      </c>
      <c r="S22" s="79">
        <v>2</v>
      </c>
      <c r="T22" s="80">
        <f>IFERROR(R22/(P22),"-")</f>
        <v>0</v>
      </c>
      <c r="U22" s="186"/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1</v>
      </c>
      <c r="BO22" s="118">
        <f>IF(P22=0,"",IF(BN22=0,"",(BN22/P22)))</f>
        <v>0.5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>
        <v>1</v>
      </c>
      <c r="CG22" s="132">
        <f>IF(P22=0,"",IF(CF22=0,"",(CF22/P22)))</f>
        <v>0.5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108</v>
      </c>
      <c r="C23" s="189"/>
      <c r="D23" s="189" t="s">
        <v>109</v>
      </c>
      <c r="E23" s="189" t="s">
        <v>110</v>
      </c>
      <c r="F23" s="189" t="s">
        <v>80</v>
      </c>
      <c r="G23" s="88"/>
      <c r="H23" s="88" t="s">
        <v>100</v>
      </c>
      <c r="I23" s="88" t="s">
        <v>111</v>
      </c>
      <c r="J23" s="180"/>
      <c r="K23" s="79">
        <v>11</v>
      </c>
      <c r="L23" s="79">
        <v>0</v>
      </c>
      <c r="M23" s="79">
        <v>42</v>
      </c>
      <c r="N23" s="89">
        <v>2</v>
      </c>
      <c r="O23" s="90">
        <v>0</v>
      </c>
      <c r="P23" s="91">
        <f>N23+O23</f>
        <v>2</v>
      </c>
      <c r="Q23" s="80">
        <f>IFERROR(P23/M23,"-")</f>
        <v>0.047619047619048</v>
      </c>
      <c r="R23" s="79">
        <v>0</v>
      </c>
      <c r="S23" s="79">
        <v>0</v>
      </c>
      <c r="T23" s="80">
        <f>IFERROR(R23/(P23),"-")</f>
        <v>0</v>
      </c>
      <c r="U23" s="186"/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1</v>
      </c>
      <c r="BO23" s="118">
        <f>IF(P23=0,"",IF(BN23=0,"",(BN23/P23)))</f>
        <v>0.5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112</v>
      </c>
      <c r="C24" s="189"/>
      <c r="D24" s="189" t="s">
        <v>109</v>
      </c>
      <c r="E24" s="189" t="s">
        <v>110</v>
      </c>
      <c r="F24" s="189" t="s">
        <v>75</v>
      </c>
      <c r="G24" s="88"/>
      <c r="H24" s="88"/>
      <c r="I24" s="88"/>
      <c r="J24" s="180"/>
      <c r="K24" s="79">
        <v>20</v>
      </c>
      <c r="L24" s="79">
        <v>17</v>
      </c>
      <c r="M24" s="79">
        <v>10</v>
      </c>
      <c r="N24" s="89">
        <v>1</v>
      </c>
      <c r="O24" s="90">
        <v>0</v>
      </c>
      <c r="P24" s="91">
        <f>N24+O24</f>
        <v>1</v>
      </c>
      <c r="Q24" s="80">
        <f>IFERROR(P24/M24,"-")</f>
        <v>0.1</v>
      </c>
      <c r="R24" s="79">
        <v>0</v>
      </c>
      <c r="S24" s="79">
        <v>0</v>
      </c>
      <c r="T24" s="80">
        <f>IFERROR(R24/(P24),"-")</f>
        <v>0</v>
      </c>
      <c r="U24" s="186"/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1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3.4097222222222</v>
      </c>
      <c r="B25" s="189" t="s">
        <v>113</v>
      </c>
      <c r="C25" s="189"/>
      <c r="D25" s="189" t="s">
        <v>114</v>
      </c>
      <c r="E25" s="189" t="s">
        <v>115</v>
      </c>
      <c r="F25" s="189" t="s">
        <v>116</v>
      </c>
      <c r="G25" s="88" t="s">
        <v>64</v>
      </c>
      <c r="H25" s="88" t="s">
        <v>117</v>
      </c>
      <c r="I25" s="190" t="s">
        <v>118</v>
      </c>
      <c r="J25" s="180">
        <v>144000</v>
      </c>
      <c r="K25" s="79">
        <v>21</v>
      </c>
      <c r="L25" s="79">
        <v>0</v>
      </c>
      <c r="M25" s="79">
        <v>107</v>
      </c>
      <c r="N25" s="89">
        <v>7</v>
      </c>
      <c r="O25" s="90">
        <v>0</v>
      </c>
      <c r="P25" s="91">
        <f>N25+O25</f>
        <v>7</v>
      </c>
      <c r="Q25" s="80">
        <f>IFERROR(P25/M25,"-")</f>
        <v>0.065420560747664</v>
      </c>
      <c r="R25" s="79">
        <v>2</v>
      </c>
      <c r="S25" s="79">
        <v>1</v>
      </c>
      <c r="T25" s="80">
        <f>IFERROR(R25/(P25),"-")</f>
        <v>0.28571428571429</v>
      </c>
      <c r="U25" s="186">
        <f>IFERROR(J25/SUM(N25:O26),"-")</f>
        <v>8000</v>
      </c>
      <c r="V25" s="82">
        <v>1</v>
      </c>
      <c r="W25" s="80">
        <f>IF(P25=0,"-",V25/P25)</f>
        <v>0.14285714285714</v>
      </c>
      <c r="X25" s="185">
        <v>10000</v>
      </c>
      <c r="Y25" s="186">
        <f>IFERROR(X25/P25,"-")</f>
        <v>1428.5714285714</v>
      </c>
      <c r="Z25" s="186">
        <f>IFERROR(X25/V25,"-")</f>
        <v>10000</v>
      </c>
      <c r="AA25" s="180">
        <f>SUM(X25:X26)-SUM(J25:J26)</f>
        <v>347000</v>
      </c>
      <c r="AB25" s="83">
        <f>SUM(X25:X26)/SUM(J25:J26)</f>
        <v>3.4097222222222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0.14285714285714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0.14285714285714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1</v>
      </c>
      <c r="BO25" s="118">
        <f>IF(P25=0,"",IF(BN25=0,"",(BN25/P25)))</f>
        <v>0.14285714285714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2</v>
      </c>
      <c r="BX25" s="125">
        <f>IF(P25=0,"",IF(BW25=0,"",(BW25/P25)))</f>
        <v>0.28571428571429</v>
      </c>
      <c r="BY25" s="126">
        <v>1</v>
      </c>
      <c r="BZ25" s="127">
        <f>IFERROR(BY25/BW25,"-")</f>
        <v>0.5</v>
      </c>
      <c r="CA25" s="128">
        <v>10000</v>
      </c>
      <c r="CB25" s="129">
        <f>IFERROR(CA25/BW25,"-")</f>
        <v>5000</v>
      </c>
      <c r="CC25" s="130"/>
      <c r="CD25" s="130">
        <v>1</v>
      </c>
      <c r="CE25" s="130"/>
      <c r="CF25" s="131">
        <v>2</v>
      </c>
      <c r="CG25" s="132">
        <f>IF(P25=0,"",IF(CF25=0,"",(CF25/P25)))</f>
        <v>0.28571428571429</v>
      </c>
      <c r="CH25" s="133">
        <v>1</v>
      </c>
      <c r="CI25" s="134">
        <f>IFERROR(CH25/CF25,"-")</f>
        <v>0.5</v>
      </c>
      <c r="CJ25" s="135">
        <v>508000</v>
      </c>
      <c r="CK25" s="136">
        <f>IFERROR(CJ25/CF25,"-")</f>
        <v>254000</v>
      </c>
      <c r="CL25" s="137"/>
      <c r="CM25" s="137"/>
      <c r="CN25" s="137">
        <v>1</v>
      </c>
      <c r="CO25" s="138">
        <v>1</v>
      </c>
      <c r="CP25" s="139">
        <v>10000</v>
      </c>
      <c r="CQ25" s="139">
        <v>508000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/>
      <c r="B26" s="189" t="s">
        <v>119</v>
      </c>
      <c r="C26" s="189"/>
      <c r="D26" s="189" t="s">
        <v>114</v>
      </c>
      <c r="E26" s="189" t="s">
        <v>115</v>
      </c>
      <c r="F26" s="189" t="s">
        <v>75</v>
      </c>
      <c r="G26" s="88"/>
      <c r="H26" s="88"/>
      <c r="I26" s="88"/>
      <c r="J26" s="180"/>
      <c r="K26" s="79">
        <v>78</v>
      </c>
      <c r="L26" s="79">
        <v>27</v>
      </c>
      <c r="M26" s="79">
        <v>21</v>
      </c>
      <c r="N26" s="89">
        <v>11</v>
      </c>
      <c r="O26" s="90">
        <v>0</v>
      </c>
      <c r="P26" s="91">
        <f>N26+O26</f>
        <v>11</v>
      </c>
      <c r="Q26" s="80">
        <f>IFERROR(P26/M26,"-")</f>
        <v>0.52380952380952</v>
      </c>
      <c r="R26" s="79">
        <v>2</v>
      </c>
      <c r="S26" s="79">
        <v>2</v>
      </c>
      <c r="T26" s="80">
        <f>IFERROR(R26/(P26),"-")</f>
        <v>0.18181818181818</v>
      </c>
      <c r="U26" s="186"/>
      <c r="V26" s="82">
        <v>4</v>
      </c>
      <c r="W26" s="80">
        <f>IF(P26=0,"-",V26/P26)</f>
        <v>0.36363636363636</v>
      </c>
      <c r="X26" s="185">
        <v>481000</v>
      </c>
      <c r="Y26" s="186">
        <f>IFERROR(X26/P26,"-")</f>
        <v>43727.272727273</v>
      </c>
      <c r="Z26" s="186">
        <f>IFERROR(X26/V26,"-")</f>
        <v>120250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1</v>
      </c>
      <c r="AN26" s="99">
        <f>IF(P26=0,"",IF(AM26=0,"",(AM26/P26)))</f>
        <v>0.090909090909091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0.090909090909091</v>
      </c>
      <c r="BG26" s="110">
        <v>1</v>
      </c>
      <c r="BH26" s="112">
        <f>IFERROR(BG26/BE26,"-")</f>
        <v>1</v>
      </c>
      <c r="BI26" s="113">
        <v>3000</v>
      </c>
      <c r="BJ26" s="114">
        <f>IFERROR(BI26/BE26,"-")</f>
        <v>3000</v>
      </c>
      <c r="BK26" s="115"/>
      <c r="BL26" s="115"/>
      <c r="BM26" s="115">
        <v>1</v>
      </c>
      <c r="BN26" s="117">
        <v>5</v>
      </c>
      <c r="BO26" s="118">
        <f>IF(P26=0,"",IF(BN26=0,"",(BN26/P26)))</f>
        <v>0.45454545454545</v>
      </c>
      <c r="BP26" s="119">
        <v>3</v>
      </c>
      <c r="BQ26" s="120">
        <f>IFERROR(BP26/BN26,"-")</f>
        <v>0.6</v>
      </c>
      <c r="BR26" s="121">
        <v>478000</v>
      </c>
      <c r="BS26" s="122">
        <f>IFERROR(BR26/BN26,"-")</f>
        <v>95600</v>
      </c>
      <c r="BT26" s="123"/>
      <c r="BU26" s="123"/>
      <c r="BV26" s="123">
        <v>3</v>
      </c>
      <c r="BW26" s="124">
        <v>3</v>
      </c>
      <c r="BX26" s="125">
        <f>IF(P26=0,"",IF(BW26=0,"",(BW26/P26)))</f>
        <v>0.27272727272727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>
        <v>1</v>
      </c>
      <c r="CG26" s="132">
        <f>IF(P26=0,"",IF(CF26=0,"",(CF26/P26)))</f>
        <v>0.090909090909091</v>
      </c>
      <c r="CH26" s="133"/>
      <c r="CI26" s="134">
        <f>IFERROR(CH26/CF26,"-")</f>
        <v>0</v>
      </c>
      <c r="CJ26" s="135"/>
      <c r="CK26" s="136">
        <f>IFERROR(CJ26/CF26,"-")</f>
        <v>0</v>
      </c>
      <c r="CL26" s="137"/>
      <c r="CM26" s="137"/>
      <c r="CN26" s="137"/>
      <c r="CO26" s="138">
        <v>4</v>
      </c>
      <c r="CP26" s="139">
        <v>481000</v>
      </c>
      <c r="CQ26" s="139">
        <v>285000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6.4666666666667</v>
      </c>
      <c r="B27" s="189" t="s">
        <v>120</v>
      </c>
      <c r="C27" s="189"/>
      <c r="D27" s="189" t="s">
        <v>114</v>
      </c>
      <c r="E27" s="189" t="s">
        <v>115</v>
      </c>
      <c r="F27" s="189" t="s">
        <v>116</v>
      </c>
      <c r="G27" s="88" t="s">
        <v>68</v>
      </c>
      <c r="H27" s="88" t="s">
        <v>117</v>
      </c>
      <c r="I27" s="190" t="s">
        <v>118</v>
      </c>
      <c r="J27" s="180">
        <v>180000</v>
      </c>
      <c r="K27" s="79">
        <v>21</v>
      </c>
      <c r="L27" s="79">
        <v>0</v>
      </c>
      <c r="M27" s="79">
        <v>64</v>
      </c>
      <c r="N27" s="89">
        <v>10</v>
      </c>
      <c r="O27" s="90">
        <v>0</v>
      </c>
      <c r="P27" s="91">
        <f>N27+O27</f>
        <v>10</v>
      </c>
      <c r="Q27" s="80">
        <f>IFERROR(P27/M27,"-")</f>
        <v>0.15625</v>
      </c>
      <c r="R27" s="79">
        <v>0</v>
      </c>
      <c r="S27" s="79">
        <v>7</v>
      </c>
      <c r="T27" s="80">
        <f>IFERROR(R27/(P27),"-")</f>
        <v>0</v>
      </c>
      <c r="U27" s="186">
        <f>IFERROR(J27/SUM(N27:O28),"-")</f>
        <v>12857.142857143</v>
      </c>
      <c r="V27" s="82">
        <v>4</v>
      </c>
      <c r="W27" s="80">
        <f>IF(P27=0,"-",V27/P27)</f>
        <v>0.4</v>
      </c>
      <c r="X27" s="185">
        <v>41000</v>
      </c>
      <c r="Y27" s="186">
        <f>IFERROR(X27/P27,"-")</f>
        <v>4100</v>
      </c>
      <c r="Z27" s="186">
        <f>IFERROR(X27/V27,"-")</f>
        <v>10250</v>
      </c>
      <c r="AA27" s="180">
        <f>SUM(X27:X28)-SUM(J27:J28)</f>
        <v>984000</v>
      </c>
      <c r="AB27" s="83">
        <f>SUM(X27:X28)/SUM(J27:J28)</f>
        <v>6.4666666666667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2</v>
      </c>
      <c r="BF27" s="111">
        <f>IF(P27=0,"",IF(BE27=0,"",(BE27/P27)))</f>
        <v>0.2</v>
      </c>
      <c r="BG27" s="110">
        <v>1</v>
      </c>
      <c r="BH27" s="112">
        <f>IFERROR(BG27/BE27,"-")</f>
        <v>0.5</v>
      </c>
      <c r="BI27" s="113">
        <v>18000</v>
      </c>
      <c r="BJ27" s="114">
        <f>IFERROR(BI27/BE27,"-")</f>
        <v>9000</v>
      </c>
      <c r="BK27" s="115"/>
      <c r="BL27" s="115"/>
      <c r="BM27" s="115">
        <v>1</v>
      </c>
      <c r="BN27" s="117">
        <v>4</v>
      </c>
      <c r="BO27" s="118">
        <f>IF(P27=0,"",IF(BN27=0,"",(BN27/P27)))</f>
        <v>0.4</v>
      </c>
      <c r="BP27" s="119">
        <v>2</v>
      </c>
      <c r="BQ27" s="120">
        <f>IFERROR(BP27/BN27,"-")</f>
        <v>0.5</v>
      </c>
      <c r="BR27" s="121">
        <v>13000</v>
      </c>
      <c r="BS27" s="122">
        <f>IFERROR(BR27/BN27,"-")</f>
        <v>3250</v>
      </c>
      <c r="BT27" s="123">
        <v>1</v>
      </c>
      <c r="BU27" s="123">
        <v>1</v>
      </c>
      <c r="BV27" s="123"/>
      <c r="BW27" s="124">
        <v>2</v>
      </c>
      <c r="BX27" s="125">
        <f>IF(P27=0,"",IF(BW27=0,"",(BW27/P27)))</f>
        <v>0.2</v>
      </c>
      <c r="BY27" s="126">
        <v>1</v>
      </c>
      <c r="BZ27" s="127">
        <f>IFERROR(BY27/BW27,"-")</f>
        <v>0.5</v>
      </c>
      <c r="CA27" s="128">
        <v>10000</v>
      </c>
      <c r="CB27" s="129">
        <f>IFERROR(CA27/BW27,"-")</f>
        <v>5000</v>
      </c>
      <c r="CC27" s="130"/>
      <c r="CD27" s="130">
        <v>1</v>
      </c>
      <c r="CE27" s="130"/>
      <c r="CF27" s="131">
        <v>2</v>
      </c>
      <c r="CG27" s="132">
        <f>IF(P27=0,"",IF(CF27=0,"",(CF27/P27)))</f>
        <v>0.2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4</v>
      </c>
      <c r="CP27" s="139">
        <v>41000</v>
      </c>
      <c r="CQ27" s="139">
        <v>18000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121</v>
      </c>
      <c r="C28" s="189"/>
      <c r="D28" s="189" t="s">
        <v>114</v>
      </c>
      <c r="E28" s="189" t="s">
        <v>115</v>
      </c>
      <c r="F28" s="189" t="s">
        <v>75</v>
      </c>
      <c r="G28" s="88"/>
      <c r="H28" s="88"/>
      <c r="I28" s="88"/>
      <c r="J28" s="180"/>
      <c r="K28" s="79">
        <v>29</v>
      </c>
      <c r="L28" s="79">
        <v>17</v>
      </c>
      <c r="M28" s="79">
        <v>9</v>
      </c>
      <c r="N28" s="89">
        <v>4</v>
      </c>
      <c r="O28" s="90">
        <v>0</v>
      </c>
      <c r="P28" s="91">
        <f>N28+O28</f>
        <v>4</v>
      </c>
      <c r="Q28" s="80">
        <f>IFERROR(P28/M28,"-")</f>
        <v>0.44444444444444</v>
      </c>
      <c r="R28" s="79">
        <v>2</v>
      </c>
      <c r="S28" s="79">
        <v>2</v>
      </c>
      <c r="T28" s="80">
        <f>IFERROR(R28/(P28),"-")</f>
        <v>0.5</v>
      </c>
      <c r="U28" s="186"/>
      <c r="V28" s="82">
        <v>3</v>
      </c>
      <c r="W28" s="80">
        <f>IF(P28=0,"-",V28/P28)</f>
        <v>0.75</v>
      </c>
      <c r="X28" s="185">
        <v>1123000</v>
      </c>
      <c r="Y28" s="186">
        <f>IFERROR(X28/P28,"-")</f>
        <v>280750</v>
      </c>
      <c r="Z28" s="186">
        <f>IFERROR(X28/V28,"-")</f>
        <v>374333.33333333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1</v>
      </c>
      <c r="BO28" s="118">
        <f>IF(P28=0,"",IF(BN28=0,"",(BN28/P28)))</f>
        <v>0.25</v>
      </c>
      <c r="BP28" s="119">
        <v>1</v>
      </c>
      <c r="BQ28" s="120">
        <f>IFERROR(BP28/BN28,"-")</f>
        <v>1</v>
      </c>
      <c r="BR28" s="121">
        <v>5000</v>
      </c>
      <c r="BS28" s="122">
        <f>IFERROR(BR28/BN28,"-")</f>
        <v>5000</v>
      </c>
      <c r="BT28" s="123">
        <v>1</v>
      </c>
      <c r="BU28" s="123"/>
      <c r="BV28" s="123"/>
      <c r="BW28" s="124">
        <v>1</v>
      </c>
      <c r="BX28" s="125">
        <f>IF(P28=0,"",IF(BW28=0,"",(BW28/P28)))</f>
        <v>0.25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2</v>
      </c>
      <c r="CG28" s="132">
        <f>IF(P28=0,"",IF(CF28=0,"",(CF28/P28)))</f>
        <v>0.5</v>
      </c>
      <c r="CH28" s="133">
        <v>2</v>
      </c>
      <c r="CI28" s="134">
        <f>IFERROR(CH28/CF28,"-")</f>
        <v>1</v>
      </c>
      <c r="CJ28" s="135">
        <v>1118000</v>
      </c>
      <c r="CK28" s="136">
        <f>IFERROR(CJ28/CF28,"-")</f>
        <v>559000</v>
      </c>
      <c r="CL28" s="137"/>
      <c r="CM28" s="137"/>
      <c r="CN28" s="137">
        <v>2</v>
      </c>
      <c r="CO28" s="138">
        <v>3</v>
      </c>
      <c r="CP28" s="139">
        <v>1123000</v>
      </c>
      <c r="CQ28" s="139">
        <v>1094000</v>
      </c>
      <c r="CR28" s="139"/>
      <c r="CS28" s="140" t="str">
        <f>IF(AND(CQ28=0,CR28=0),"",IF(AND(CQ28&lt;=100000,CR28&lt;=100000),"",IF(CQ28/CP28&gt;0.7,"男高",IF(CR28/CP28&gt;0.7,"女高",""))))</f>
        <v>男高</v>
      </c>
    </row>
    <row r="29" spans="1:98">
      <c r="A29" s="78">
        <f>AB29</f>
        <v>0.15625</v>
      </c>
      <c r="B29" s="189" t="s">
        <v>122</v>
      </c>
      <c r="C29" s="189"/>
      <c r="D29" s="189" t="s">
        <v>114</v>
      </c>
      <c r="E29" s="189" t="s">
        <v>115</v>
      </c>
      <c r="F29" s="189" t="s">
        <v>80</v>
      </c>
      <c r="G29" s="88" t="s">
        <v>123</v>
      </c>
      <c r="H29" s="88" t="s">
        <v>117</v>
      </c>
      <c r="I29" s="190" t="s">
        <v>118</v>
      </c>
      <c r="J29" s="180">
        <v>96000</v>
      </c>
      <c r="K29" s="79">
        <v>10</v>
      </c>
      <c r="L29" s="79">
        <v>0</v>
      </c>
      <c r="M29" s="79">
        <v>31</v>
      </c>
      <c r="N29" s="89">
        <v>3</v>
      </c>
      <c r="O29" s="90">
        <v>0</v>
      </c>
      <c r="P29" s="91">
        <f>N29+O29</f>
        <v>3</v>
      </c>
      <c r="Q29" s="80">
        <f>IFERROR(P29/M29,"-")</f>
        <v>0.096774193548387</v>
      </c>
      <c r="R29" s="79">
        <v>0</v>
      </c>
      <c r="S29" s="79">
        <v>2</v>
      </c>
      <c r="T29" s="80">
        <f>IFERROR(R29/(P29),"-")</f>
        <v>0</v>
      </c>
      <c r="U29" s="186">
        <f>IFERROR(J29/SUM(N29:O30),"-")</f>
        <v>24000</v>
      </c>
      <c r="V29" s="82">
        <v>1</v>
      </c>
      <c r="W29" s="80">
        <f>IF(P29=0,"-",V29/P29)</f>
        <v>0.33333333333333</v>
      </c>
      <c r="X29" s="185">
        <v>15000</v>
      </c>
      <c r="Y29" s="186">
        <f>IFERROR(X29/P29,"-")</f>
        <v>5000</v>
      </c>
      <c r="Z29" s="186">
        <f>IFERROR(X29/V29,"-")</f>
        <v>15000</v>
      </c>
      <c r="AA29" s="180">
        <f>SUM(X29:X30)-SUM(J29:J30)</f>
        <v>-81000</v>
      </c>
      <c r="AB29" s="83">
        <f>SUM(X29:X30)/SUM(J29:J30)</f>
        <v>0.15625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2</v>
      </c>
      <c r="BO29" s="118">
        <f>IF(P29=0,"",IF(BN29=0,"",(BN29/P29)))</f>
        <v>0.66666666666667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1</v>
      </c>
      <c r="BX29" s="125">
        <f>IF(P29=0,"",IF(BW29=0,"",(BW29/P29)))</f>
        <v>0.33333333333333</v>
      </c>
      <c r="BY29" s="126">
        <v>1</v>
      </c>
      <c r="BZ29" s="127">
        <f>IFERROR(BY29/BW29,"-")</f>
        <v>1</v>
      </c>
      <c r="CA29" s="128">
        <v>15000</v>
      </c>
      <c r="CB29" s="129">
        <f>IFERROR(CA29/BW29,"-")</f>
        <v>15000</v>
      </c>
      <c r="CC29" s="130"/>
      <c r="CD29" s="130"/>
      <c r="CE29" s="130">
        <v>1</v>
      </c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15000</v>
      </c>
      <c r="CQ29" s="139">
        <v>15000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124</v>
      </c>
      <c r="C30" s="189"/>
      <c r="D30" s="189" t="s">
        <v>114</v>
      </c>
      <c r="E30" s="189" t="s">
        <v>115</v>
      </c>
      <c r="F30" s="189" t="s">
        <v>75</v>
      </c>
      <c r="G30" s="88"/>
      <c r="H30" s="88"/>
      <c r="I30" s="88"/>
      <c r="J30" s="180"/>
      <c r="K30" s="79">
        <v>153</v>
      </c>
      <c r="L30" s="79">
        <v>14</v>
      </c>
      <c r="M30" s="79">
        <v>2</v>
      </c>
      <c r="N30" s="89">
        <v>1</v>
      </c>
      <c r="O30" s="90">
        <v>0</v>
      </c>
      <c r="P30" s="91">
        <f>N30+O30</f>
        <v>1</v>
      </c>
      <c r="Q30" s="80">
        <f>IFERROR(P30/M30,"-")</f>
        <v>0.5</v>
      </c>
      <c r="R30" s="79">
        <v>0</v>
      </c>
      <c r="S30" s="79">
        <v>1</v>
      </c>
      <c r="T30" s="80">
        <f>IFERROR(R30/(P30),"-")</f>
        <v>0</v>
      </c>
      <c r="U30" s="186"/>
      <c r="V30" s="82">
        <v>0</v>
      </c>
      <c r="W30" s="80">
        <f>IF(P30=0,"-",V30/P30)</f>
        <v>0</v>
      </c>
      <c r="X30" s="185">
        <v>0</v>
      </c>
      <c r="Y30" s="186">
        <f>IFERROR(X30/P30,"-")</f>
        <v>0</v>
      </c>
      <c r="Z30" s="186" t="str">
        <f>IFERROR(X30/V30,"-")</f>
        <v>-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>
        <v>1</v>
      </c>
      <c r="BX30" s="125">
        <f>IF(P30=0,"",IF(BW30=0,"",(BW30/P30)))</f>
        <v>1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0.020833333333333</v>
      </c>
      <c r="B31" s="189" t="s">
        <v>125</v>
      </c>
      <c r="C31" s="189"/>
      <c r="D31" s="189" t="s">
        <v>126</v>
      </c>
      <c r="E31" s="189" t="s">
        <v>127</v>
      </c>
      <c r="F31" s="189" t="s">
        <v>63</v>
      </c>
      <c r="G31" s="88" t="s">
        <v>123</v>
      </c>
      <c r="H31" s="88" t="s">
        <v>117</v>
      </c>
      <c r="I31" s="191" t="s">
        <v>128</v>
      </c>
      <c r="J31" s="180">
        <v>96000</v>
      </c>
      <c r="K31" s="79">
        <v>11</v>
      </c>
      <c r="L31" s="79">
        <v>0</v>
      </c>
      <c r="M31" s="79">
        <v>40</v>
      </c>
      <c r="N31" s="89">
        <v>2</v>
      </c>
      <c r="O31" s="90">
        <v>0</v>
      </c>
      <c r="P31" s="91">
        <f>N31+O31</f>
        <v>2</v>
      </c>
      <c r="Q31" s="80">
        <f>IFERROR(P31/M31,"-")</f>
        <v>0.05</v>
      </c>
      <c r="R31" s="79">
        <v>0</v>
      </c>
      <c r="S31" s="79">
        <v>1</v>
      </c>
      <c r="T31" s="80">
        <f>IFERROR(R31/(P31),"-")</f>
        <v>0</v>
      </c>
      <c r="U31" s="186">
        <f>IFERROR(J31/SUM(N31:O32),"-")</f>
        <v>19200</v>
      </c>
      <c r="V31" s="82">
        <v>1</v>
      </c>
      <c r="W31" s="80">
        <f>IF(P31=0,"-",V31/P31)</f>
        <v>0.5</v>
      </c>
      <c r="X31" s="185">
        <v>2000</v>
      </c>
      <c r="Y31" s="186">
        <f>IFERROR(X31/P31,"-")</f>
        <v>1000</v>
      </c>
      <c r="Z31" s="186">
        <f>IFERROR(X31/V31,"-")</f>
        <v>2000</v>
      </c>
      <c r="AA31" s="180">
        <f>SUM(X31:X32)-SUM(J31:J32)</f>
        <v>-94000</v>
      </c>
      <c r="AB31" s="83">
        <f>SUM(X31:X32)/SUM(J31:J32)</f>
        <v>0.020833333333333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0.5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</v>
      </c>
      <c r="BO31" s="118">
        <f>IF(P31=0,"",IF(BN31=0,"",(BN31/P31)))</f>
        <v>0.5</v>
      </c>
      <c r="BP31" s="119">
        <v>1</v>
      </c>
      <c r="BQ31" s="120">
        <f>IFERROR(BP31/BN31,"-")</f>
        <v>1</v>
      </c>
      <c r="BR31" s="121">
        <v>2000</v>
      </c>
      <c r="BS31" s="122">
        <f>IFERROR(BR31/BN31,"-")</f>
        <v>2000</v>
      </c>
      <c r="BT31" s="123">
        <v>1</v>
      </c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2000</v>
      </c>
      <c r="CQ31" s="139">
        <v>2000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129</v>
      </c>
      <c r="C32" s="189"/>
      <c r="D32" s="189" t="s">
        <v>126</v>
      </c>
      <c r="E32" s="189" t="s">
        <v>127</v>
      </c>
      <c r="F32" s="189" t="s">
        <v>75</v>
      </c>
      <c r="G32" s="88"/>
      <c r="H32" s="88"/>
      <c r="I32" s="88"/>
      <c r="J32" s="180"/>
      <c r="K32" s="79">
        <v>38</v>
      </c>
      <c r="L32" s="79">
        <v>14</v>
      </c>
      <c r="M32" s="79">
        <v>3</v>
      </c>
      <c r="N32" s="89">
        <v>3</v>
      </c>
      <c r="O32" s="90">
        <v>0</v>
      </c>
      <c r="P32" s="91">
        <f>N32+O32</f>
        <v>3</v>
      </c>
      <c r="Q32" s="80">
        <f>IFERROR(P32/M32,"-")</f>
        <v>1</v>
      </c>
      <c r="R32" s="79">
        <v>0</v>
      </c>
      <c r="S32" s="79">
        <v>1</v>
      </c>
      <c r="T32" s="80">
        <f>IFERROR(R32/(P32),"-")</f>
        <v>0</v>
      </c>
      <c r="U32" s="186"/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>
        <v>1</v>
      </c>
      <c r="AW32" s="105">
        <f>IF(P32=0,"",IF(AV32=0,"",(AV32/P32)))</f>
        <v>0.33333333333333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1</v>
      </c>
      <c r="BX32" s="125">
        <f>IF(P32=0,"",IF(BW32=0,"",(BW32/P32)))</f>
        <v>0.33333333333333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>
        <v>1</v>
      </c>
      <c r="CG32" s="132">
        <f>IF(P32=0,"",IF(CF32=0,"",(CF32/P32)))</f>
        <v>0.33333333333333</v>
      </c>
      <c r="CH32" s="133">
        <v>1</v>
      </c>
      <c r="CI32" s="134">
        <f>IFERROR(CH32/CF32,"-")</f>
        <v>1</v>
      </c>
      <c r="CJ32" s="135">
        <v>26000</v>
      </c>
      <c r="CK32" s="136">
        <f>IFERROR(CJ32/CF32,"-")</f>
        <v>26000</v>
      </c>
      <c r="CL32" s="137"/>
      <c r="CM32" s="137"/>
      <c r="CN32" s="137">
        <v>1</v>
      </c>
      <c r="CO32" s="138">
        <v>0</v>
      </c>
      <c r="CP32" s="139">
        <v>0</v>
      </c>
      <c r="CQ32" s="139">
        <v>26000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 t="str">
        <f>AB33</f>
        <v>0</v>
      </c>
      <c r="B33" s="189" t="s">
        <v>130</v>
      </c>
      <c r="C33" s="189"/>
      <c r="D33" s="189"/>
      <c r="E33" s="189"/>
      <c r="F33" s="189" t="s">
        <v>63</v>
      </c>
      <c r="G33" s="88" t="s">
        <v>123</v>
      </c>
      <c r="H33" s="88" t="s">
        <v>131</v>
      </c>
      <c r="I33" s="191" t="s">
        <v>132</v>
      </c>
      <c r="J33" s="180">
        <v>0</v>
      </c>
      <c r="K33" s="79">
        <v>11</v>
      </c>
      <c r="L33" s="79">
        <v>0</v>
      </c>
      <c r="M33" s="79">
        <v>24</v>
      </c>
      <c r="N33" s="89">
        <v>4</v>
      </c>
      <c r="O33" s="90">
        <v>0</v>
      </c>
      <c r="P33" s="91">
        <f>N33+O33</f>
        <v>4</v>
      </c>
      <c r="Q33" s="80">
        <f>IFERROR(P33/M33,"-")</f>
        <v>0.16666666666667</v>
      </c>
      <c r="R33" s="79">
        <v>1</v>
      </c>
      <c r="S33" s="79">
        <v>1</v>
      </c>
      <c r="T33" s="80">
        <f>IFERROR(R33/(P33),"-")</f>
        <v>0.25</v>
      </c>
      <c r="U33" s="186">
        <f>IFERROR(J33/SUM(N33:O34),"-")</f>
        <v>0</v>
      </c>
      <c r="V33" s="82">
        <v>2</v>
      </c>
      <c r="W33" s="80">
        <f>IF(P33=0,"-",V33/P33)</f>
        <v>0.5</v>
      </c>
      <c r="X33" s="185">
        <v>292000</v>
      </c>
      <c r="Y33" s="186">
        <f>IFERROR(X33/P33,"-")</f>
        <v>73000</v>
      </c>
      <c r="Z33" s="186">
        <f>IFERROR(X33/V33,"-")</f>
        <v>146000</v>
      </c>
      <c r="AA33" s="180">
        <f>SUM(X33:X34)-SUM(J33:J34)</f>
        <v>292000</v>
      </c>
      <c r="AB33" s="83" t="str">
        <f>SUM(X33:X34)/SUM(J33:J34)</f>
        <v>0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>
        <v>1</v>
      </c>
      <c r="AW33" s="105">
        <f>IF(P33=0,"",IF(AV33=0,"",(AV33/P33)))</f>
        <v>0.25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1</v>
      </c>
      <c r="BO33" s="118">
        <f>IF(P33=0,"",IF(BN33=0,"",(BN33/P33)))</f>
        <v>0.25</v>
      </c>
      <c r="BP33" s="119">
        <v>1</v>
      </c>
      <c r="BQ33" s="120">
        <f>IFERROR(BP33/BN33,"-")</f>
        <v>1</v>
      </c>
      <c r="BR33" s="121">
        <v>13000</v>
      </c>
      <c r="BS33" s="122">
        <f>IFERROR(BR33/BN33,"-")</f>
        <v>13000</v>
      </c>
      <c r="BT33" s="123"/>
      <c r="BU33" s="123">
        <v>1</v>
      </c>
      <c r="BV33" s="123"/>
      <c r="BW33" s="124">
        <v>2</v>
      </c>
      <c r="BX33" s="125">
        <f>IF(P33=0,"",IF(BW33=0,"",(BW33/P33)))</f>
        <v>0.5</v>
      </c>
      <c r="BY33" s="126">
        <v>2</v>
      </c>
      <c r="BZ33" s="127">
        <f>IFERROR(BY33/BW33,"-")</f>
        <v>1</v>
      </c>
      <c r="CA33" s="128">
        <v>354000</v>
      </c>
      <c r="CB33" s="129">
        <f>IFERROR(CA33/BW33,"-")</f>
        <v>177000</v>
      </c>
      <c r="CC33" s="130">
        <v>1</v>
      </c>
      <c r="CD33" s="130"/>
      <c r="CE33" s="130">
        <v>1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2</v>
      </c>
      <c r="CP33" s="139">
        <v>292000</v>
      </c>
      <c r="CQ33" s="139">
        <v>351000</v>
      </c>
      <c r="CR33" s="139"/>
      <c r="CS33" s="140" t="str">
        <f>IF(AND(CQ33=0,CR33=0),"",IF(AND(CQ33&lt;=100000,CR33&lt;=100000),"",IF(CQ33/CP33&gt;0.7,"男高",IF(CR33/CP33&gt;0.7,"女高",""))))</f>
        <v>男高</v>
      </c>
    </row>
    <row r="34" spans="1:98">
      <c r="A34" s="78"/>
      <c r="B34" s="189" t="s">
        <v>133</v>
      </c>
      <c r="C34" s="189"/>
      <c r="D34" s="189"/>
      <c r="E34" s="189"/>
      <c r="F34" s="189" t="s">
        <v>75</v>
      </c>
      <c r="G34" s="88"/>
      <c r="H34" s="88"/>
      <c r="I34" s="88"/>
      <c r="J34" s="180"/>
      <c r="K34" s="79">
        <v>2</v>
      </c>
      <c r="L34" s="79">
        <v>2</v>
      </c>
      <c r="M34" s="79">
        <v>0</v>
      </c>
      <c r="N34" s="89">
        <v>0</v>
      </c>
      <c r="O34" s="90">
        <v>0</v>
      </c>
      <c r="P34" s="91">
        <f>N34+O34</f>
        <v>0</v>
      </c>
      <c r="Q34" s="80" t="str">
        <f>IFERROR(P34/M34,"-")</f>
        <v>-</v>
      </c>
      <c r="R34" s="79">
        <v>0</v>
      </c>
      <c r="S34" s="79">
        <v>0</v>
      </c>
      <c r="T34" s="80" t="str">
        <f>IFERROR(R34/(P34),"-")</f>
        <v>-</v>
      </c>
      <c r="U34" s="186"/>
      <c r="V34" s="82">
        <v>0</v>
      </c>
      <c r="W34" s="80" t="str">
        <f>IF(P34=0,"-",V34/P34)</f>
        <v>-</v>
      </c>
      <c r="X34" s="185">
        <v>0</v>
      </c>
      <c r="Y34" s="186" t="str">
        <f>IFERROR(X34/P34,"-")</f>
        <v>-</v>
      </c>
      <c r="Z34" s="186" t="str">
        <f>IFERROR(X34/V34,"-")</f>
        <v>-</v>
      </c>
      <c r="AA34" s="180"/>
      <c r="AB34" s="83"/>
      <c r="AC34" s="77"/>
      <c r="AD34" s="92"/>
      <c r="AE34" s="93" t="str">
        <f>IF(P34=0,"",IF(AD34=0,"",(AD34/P34)))</f>
        <v/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 t="str">
        <f>IF(P34=0,"",IF(AM34=0,"",(AM34/P34)))</f>
        <v/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 t="str">
        <f>IF(P34=0,"",IF(AV34=0,"",(AV34/P34)))</f>
        <v/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 t="str">
        <f>IF(P34=0,"",IF(BE34=0,"",(BE34/P34)))</f>
        <v/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 t="str">
        <f>IF(P34=0,"",IF(BN34=0,"",(BN34/P34)))</f>
        <v/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/>
      <c r="BX34" s="125" t="str">
        <f>IF(P34=0,"",IF(BW34=0,"",(BW34/P34)))</f>
        <v/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 t="str">
        <f>IF(P34=0,"",IF(CF34=0,"",(CF34/P34)))</f>
        <v/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30"/>
      <c r="B35" s="85"/>
      <c r="C35" s="86"/>
      <c r="D35" s="86"/>
      <c r="E35" s="86"/>
      <c r="F35" s="87"/>
      <c r="G35" s="88"/>
      <c r="H35" s="88"/>
      <c r="I35" s="88"/>
      <c r="J35" s="181"/>
      <c r="K35" s="34"/>
      <c r="L35" s="34"/>
      <c r="M35" s="31"/>
      <c r="N35" s="23"/>
      <c r="O35" s="23"/>
      <c r="P35" s="23"/>
      <c r="Q35" s="32"/>
      <c r="R35" s="32"/>
      <c r="S35" s="23"/>
      <c r="T35" s="32"/>
      <c r="U35" s="187"/>
      <c r="V35" s="25"/>
      <c r="W35" s="25"/>
      <c r="X35" s="187"/>
      <c r="Y35" s="187"/>
      <c r="Z35" s="187"/>
      <c r="AA35" s="187"/>
      <c r="AB35" s="33"/>
      <c r="AC35" s="57"/>
      <c r="AD35" s="61"/>
      <c r="AE35" s="62"/>
      <c r="AF35" s="61"/>
      <c r="AG35" s="65"/>
      <c r="AH35" s="66"/>
      <c r="AI35" s="67"/>
      <c r="AJ35" s="68"/>
      <c r="AK35" s="68"/>
      <c r="AL35" s="68"/>
      <c r="AM35" s="61"/>
      <c r="AN35" s="62"/>
      <c r="AO35" s="61"/>
      <c r="AP35" s="65"/>
      <c r="AQ35" s="66"/>
      <c r="AR35" s="67"/>
      <c r="AS35" s="68"/>
      <c r="AT35" s="68"/>
      <c r="AU35" s="68"/>
      <c r="AV35" s="61"/>
      <c r="AW35" s="62"/>
      <c r="AX35" s="61"/>
      <c r="AY35" s="65"/>
      <c r="AZ35" s="66"/>
      <c r="BA35" s="67"/>
      <c r="BB35" s="68"/>
      <c r="BC35" s="68"/>
      <c r="BD35" s="68"/>
      <c r="BE35" s="61"/>
      <c r="BF35" s="62"/>
      <c r="BG35" s="61"/>
      <c r="BH35" s="65"/>
      <c r="BI35" s="66"/>
      <c r="BJ35" s="67"/>
      <c r="BK35" s="68"/>
      <c r="BL35" s="68"/>
      <c r="BM35" s="68"/>
      <c r="BN35" s="63"/>
      <c r="BO35" s="64"/>
      <c r="BP35" s="61"/>
      <c r="BQ35" s="65"/>
      <c r="BR35" s="66"/>
      <c r="BS35" s="67"/>
      <c r="BT35" s="68"/>
      <c r="BU35" s="68"/>
      <c r="BV35" s="68"/>
      <c r="BW35" s="63"/>
      <c r="BX35" s="64"/>
      <c r="BY35" s="61"/>
      <c r="BZ35" s="65"/>
      <c r="CA35" s="66"/>
      <c r="CB35" s="67"/>
      <c r="CC35" s="68"/>
      <c r="CD35" s="68"/>
      <c r="CE35" s="68"/>
      <c r="CF35" s="63"/>
      <c r="CG35" s="64"/>
      <c r="CH35" s="61"/>
      <c r="CI35" s="65"/>
      <c r="CJ35" s="66"/>
      <c r="CK35" s="67"/>
      <c r="CL35" s="68"/>
      <c r="CM35" s="68"/>
      <c r="CN35" s="68"/>
      <c r="CO35" s="69"/>
      <c r="CP35" s="66"/>
      <c r="CQ35" s="66"/>
      <c r="CR35" s="66"/>
      <c r="CS35" s="70"/>
    </row>
    <row r="36" spans="1:98">
      <c r="A36" s="30"/>
      <c r="B36" s="37"/>
      <c r="C36" s="21"/>
      <c r="D36" s="21"/>
      <c r="E36" s="21"/>
      <c r="F36" s="22"/>
      <c r="G36" s="36"/>
      <c r="H36" s="36"/>
      <c r="I36" s="73"/>
      <c r="J36" s="182"/>
      <c r="K36" s="34"/>
      <c r="L36" s="34"/>
      <c r="M36" s="31"/>
      <c r="N36" s="23"/>
      <c r="O36" s="23"/>
      <c r="P36" s="23"/>
      <c r="Q36" s="32"/>
      <c r="R36" s="32"/>
      <c r="S36" s="23"/>
      <c r="T36" s="32"/>
      <c r="U36" s="187"/>
      <c r="V36" s="25"/>
      <c r="W36" s="25"/>
      <c r="X36" s="187"/>
      <c r="Y36" s="187"/>
      <c r="Z36" s="187"/>
      <c r="AA36" s="187"/>
      <c r="AB36" s="33"/>
      <c r="AC36" s="59"/>
      <c r="AD36" s="61"/>
      <c r="AE36" s="62"/>
      <c r="AF36" s="61"/>
      <c r="AG36" s="65"/>
      <c r="AH36" s="66"/>
      <c r="AI36" s="67"/>
      <c r="AJ36" s="68"/>
      <c r="AK36" s="68"/>
      <c r="AL36" s="68"/>
      <c r="AM36" s="61"/>
      <c r="AN36" s="62"/>
      <c r="AO36" s="61"/>
      <c r="AP36" s="65"/>
      <c r="AQ36" s="66"/>
      <c r="AR36" s="67"/>
      <c r="AS36" s="68"/>
      <c r="AT36" s="68"/>
      <c r="AU36" s="68"/>
      <c r="AV36" s="61"/>
      <c r="AW36" s="62"/>
      <c r="AX36" s="61"/>
      <c r="AY36" s="65"/>
      <c r="AZ36" s="66"/>
      <c r="BA36" s="67"/>
      <c r="BB36" s="68"/>
      <c r="BC36" s="68"/>
      <c r="BD36" s="68"/>
      <c r="BE36" s="61"/>
      <c r="BF36" s="62"/>
      <c r="BG36" s="61"/>
      <c r="BH36" s="65"/>
      <c r="BI36" s="66"/>
      <c r="BJ36" s="67"/>
      <c r="BK36" s="68"/>
      <c r="BL36" s="68"/>
      <c r="BM36" s="68"/>
      <c r="BN36" s="63"/>
      <c r="BO36" s="64"/>
      <c r="BP36" s="61"/>
      <c r="BQ36" s="65"/>
      <c r="BR36" s="66"/>
      <c r="BS36" s="67"/>
      <c r="BT36" s="68"/>
      <c r="BU36" s="68"/>
      <c r="BV36" s="68"/>
      <c r="BW36" s="63"/>
      <c r="BX36" s="64"/>
      <c r="BY36" s="61"/>
      <c r="BZ36" s="65"/>
      <c r="CA36" s="66"/>
      <c r="CB36" s="67"/>
      <c r="CC36" s="68"/>
      <c r="CD36" s="68"/>
      <c r="CE36" s="68"/>
      <c r="CF36" s="63"/>
      <c r="CG36" s="64"/>
      <c r="CH36" s="61"/>
      <c r="CI36" s="65"/>
      <c r="CJ36" s="66"/>
      <c r="CK36" s="67"/>
      <c r="CL36" s="68"/>
      <c r="CM36" s="68"/>
      <c r="CN36" s="68"/>
      <c r="CO36" s="69"/>
      <c r="CP36" s="66"/>
      <c r="CQ36" s="66"/>
      <c r="CR36" s="66"/>
      <c r="CS36" s="70"/>
    </row>
    <row r="37" spans="1:98">
      <c r="A37" s="19">
        <f>AB37</f>
        <v>1.6746506986028</v>
      </c>
      <c r="B37" s="39"/>
      <c r="C37" s="39"/>
      <c r="D37" s="39"/>
      <c r="E37" s="39"/>
      <c r="F37" s="39"/>
      <c r="G37" s="40" t="s">
        <v>134</v>
      </c>
      <c r="H37" s="40"/>
      <c r="I37" s="40"/>
      <c r="J37" s="183">
        <f>SUM(J6:J36)</f>
        <v>2004000</v>
      </c>
      <c r="K37" s="41">
        <f>SUM(K6:K36)</f>
        <v>1364</v>
      </c>
      <c r="L37" s="41">
        <f>SUM(L6:L36)</f>
        <v>252</v>
      </c>
      <c r="M37" s="41">
        <f>SUM(M6:M36)</f>
        <v>1121</v>
      </c>
      <c r="N37" s="41">
        <f>SUM(N6:N36)</f>
        <v>148</v>
      </c>
      <c r="O37" s="41">
        <f>SUM(O6:O36)</f>
        <v>1</v>
      </c>
      <c r="P37" s="41">
        <f>SUM(P6:P36)</f>
        <v>149</v>
      </c>
      <c r="Q37" s="42">
        <f>IFERROR(P37/M37,"-")</f>
        <v>0.13291703835861</v>
      </c>
      <c r="R37" s="76">
        <f>SUM(R6:R36)</f>
        <v>19</v>
      </c>
      <c r="S37" s="76">
        <f>SUM(S6:S36)</f>
        <v>44</v>
      </c>
      <c r="T37" s="42">
        <f>IFERROR(R37/P37,"-")</f>
        <v>0.12751677852349</v>
      </c>
      <c r="U37" s="188">
        <f>IFERROR(J37/P37,"-")</f>
        <v>13449.66442953</v>
      </c>
      <c r="V37" s="44">
        <f>SUM(V6:V36)</f>
        <v>40</v>
      </c>
      <c r="W37" s="42">
        <f>IFERROR(V37/P37,"-")</f>
        <v>0.26845637583893</v>
      </c>
      <c r="X37" s="183">
        <f>SUM(X6:X36)</f>
        <v>3356000</v>
      </c>
      <c r="Y37" s="183">
        <f>IFERROR(X37/P37,"-")</f>
        <v>22523.489932886</v>
      </c>
      <c r="Z37" s="183">
        <f>IFERROR(X37/V37,"-")</f>
        <v>83900</v>
      </c>
      <c r="AA37" s="183">
        <f>X37-J37</f>
        <v>1352000</v>
      </c>
      <c r="AB37" s="45">
        <f>X37/J37</f>
        <v>1.6746506986028</v>
      </c>
      <c r="AC37" s="58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8"/>
    <mergeCell ref="J11:J18"/>
    <mergeCell ref="U11:U18"/>
    <mergeCell ref="AA11:AA18"/>
    <mergeCell ref="AB11:AB18"/>
    <mergeCell ref="A19:A24"/>
    <mergeCell ref="J19:J24"/>
    <mergeCell ref="U19:U24"/>
    <mergeCell ref="AA19:AA24"/>
    <mergeCell ref="AB19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