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<sst xmlns="http://schemas.openxmlformats.org/spreadsheetml/2006/main" uniqueCount="116">
  <si>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</si>
  <si>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</si>
  <si>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</si>
  <si>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</si>
  <si>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</si>
  <si>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</si>
  <si>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</si>
  <si>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</si>
  <si>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</si>
  <si>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</si>
  <si>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</si>
  <si>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</si>
  <si>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</si>
  <si>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</si>
  <si>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</si>
  <si>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</si>
  <si>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</si>
  <si>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</si>
  <si>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</si>
  <si>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</si>
  <si>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</si>
  <si>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</si>
  <si>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</si>
  <si>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</si>
  <si>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</si>
  <si>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</si>
  <si>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02月</t>
  </si>
  <si>
    <t>わくドキ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</si>
  <si>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</si>
  <si>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</si>
  <si>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</si>
  <si>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</si>
  <si>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</si>
  <si>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</si>
  <si>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</si>
  <si>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</si>
  <si>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</si>
  <si>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</si>
  <si>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</si>
  <si>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</si>
  <si>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</si>
  <si>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</si>
  <si>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</si>
  <si>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</si>
  <si>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</si>
  <si>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</si>
  <si>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</si>
  <si>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</si>
  <si>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</si>
  <si>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</si>
  <si>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</si>
  <si>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</si>
  <si>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</si>
  <si>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</si>
  <si>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</si>
  <si>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</si>
  <si>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</si>
  <si>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</si>
  <si>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</si>
  <si>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</si>
  <si>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</si>
  <si>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</si>
  <si>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np2953</t>
  </si>
  <si>
    <t>①右女３（緒方泰子）</t>
  </si>
  <si>
    <t>155「天然素人熟女」</t>
  </si>
  <si>
    <t>lp03_a</t>
  </si>
  <si>
    <t>スポーツ報知関東</t>
  </si>
  <si>
    <t>半2段つかみ20段保証</t>
  </si>
  <si>
    <t>20段保証</t>
  </si>
  <si>
    <t>np2954</t>
  </si>
  <si>
    <t>②旧デイリー風（赤い服女性）</t>
  </si>
  <si>
    <t>156「早い！安い！熟女！」</t>
  </si>
  <si>
    <t>半3段つかみ20段保証</t>
  </si>
  <si>
    <t>np2955</t>
  </si>
  <si>
    <t>③興奮版（森沢かな）</t>
  </si>
  <si>
    <t>157「迷うな！50代以上なら今試すしかない！」</t>
  </si>
  <si>
    <t>半5段つかみ20段保証</t>
  </si>
  <si>
    <t>np2956</t>
  </si>
  <si>
    <t>(空電共通)</t>
  </si>
  <si>
    <t>空電</t>
  </si>
  <si>
    <t>新聞 TOTAL</t>
  </si>
  <si>
    <t>●雑誌 広告</t>
  </si>
  <si>
    <t>zw209</t>
  </si>
  <si>
    <t>芸文社</t>
  </si>
  <si>
    <t>求人風（森沢かな）</t>
  </si>
  <si>
    <t>50〜70代男性限定！熟女好きな男性募集中！</t>
  </si>
  <si>
    <t>lp03_l</t>
  </si>
  <si>
    <t>カミオン</t>
  </si>
  <si>
    <t>4C1P</t>
  </si>
  <si>
    <t>2月01日(月)</t>
  </si>
  <si>
    <t>zw210</t>
  </si>
  <si>
    <t>ac120</t>
  </si>
  <si>
    <t>大洋図書</t>
  </si>
  <si>
    <t>1P記事(緒方泰子さん）</t>
  </si>
  <si>
    <t>lp03_f</t>
  </si>
  <si>
    <t>金のEX DVD</t>
  </si>
  <si>
    <t>表4　4C1P</t>
  </si>
  <si>
    <t>2月18日(木)</t>
  </si>
  <si>
    <t>ac121</t>
  </si>
  <si>
    <t>ac122</t>
  </si>
  <si>
    <t>2P_対談風_わくドキ</t>
  </si>
  <si>
    <t>臨時増刊ラヴァーズ</t>
  </si>
  <si>
    <t>4C2P</t>
  </si>
  <si>
    <t>2月22日(月)</t>
  </si>
  <si>
    <t>ac123</t>
  </si>
  <si>
    <t>雑誌 TOTAL</t>
  </si>
  <si>
    <t>●DVD 広告</t>
  </si>
  <si>
    <t>pw127</t>
  </si>
  <si>
    <t>三和出版</t>
  </si>
  <si>
    <t>DVD漫画けんじ</t>
  </si>
  <si>
    <t>A4、全国書店売、1480円、3万部</t>
  </si>
  <si>
    <t>lp07</t>
  </si>
  <si>
    <t>究極美女プレステージSP</t>
  </si>
  <si>
    <t>DVD貼付面4C1/3P</t>
  </si>
  <si>
    <t>pw128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</si>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</sst>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4</v>
      </c>
      <c r="D6" s="180">
        <v>780000</v>
      </c>
      <c r="E6" s="79">
        <v>285</v>
      </c>
      <c r="F6" s="79">
        <v>103</v>
      </c>
      <c r="G6" s="79">
        <v>449</v>
      </c>
      <c r="H6" s="89">
        <v>38</v>
      </c>
      <c r="I6" s="90">
        <v>0</v>
      </c>
      <c r="J6" s="143">
        <f>H6+I6</f>
        <v>38</v>
      </c>
      <c r="K6" s="80">
        <f>IFERROR(J6/G6,"-")</f>
        <v>0.084632516703786</v>
      </c>
      <c r="L6" s="79">
        <v>6</v>
      </c>
      <c r="M6" s="79">
        <v>16</v>
      </c>
      <c r="N6" s="80">
        <f>IFERROR(L6/J6,"-")</f>
        <v>0.15789473684211</v>
      </c>
      <c r="O6" s="81">
        <f>IFERROR(D6/J6,"-")</f>
        <v>20526.315789474</v>
      </c>
      <c r="P6" s="82">
        <v>13</v>
      </c>
      <c r="Q6" s="80">
        <f>IFERROR(P6/J6,"-")</f>
        <v>0.34210526315789</v>
      </c>
      <c r="R6" s="185">
        <v>1177000</v>
      </c>
      <c r="S6" s="186">
        <f>IFERROR(R6/J6,"-")</f>
        <v>30973.684210526</v>
      </c>
      <c r="T6" s="186">
        <f>IFERROR(R6/P6,"-")</f>
        <v>90538.461538462</v>
      </c>
      <c r="U6" s="180">
        <f>IFERROR(R6-D6,"-")</f>
        <v>397000</v>
      </c>
      <c r="V6" s="83">
        <f>R6/D6</f>
        <v>1.5089743589744</v>
      </c>
      <c r="W6" s="77"/>
      <c r="X6" s="142"/>
    </row>
    <row r="7" spans="1:24">
      <c r="A7" s="78"/>
      <c r="B7" s="84" t="s">
        <v>24</v>
      </c>
      <c r="C7" s="84">
        <v>6</v>
      </c>
      <c r="D7" s="180">
        <v>312000</v>
      </c>
      <c r="E7" s="79">
        <v>238</v>
      </c>
      <c r="F7" s="79">
        <v>118</v>
      </c>
      <c r="G7" s="79">
        <v>284</v>
      </c>
      <c r="H7" s="89">
        <v>67</v>
      </c>
      <c r="I7" s="90">
        <v>0</v>
      </c>
      <c r="J7" s="143">
        <f>H7+I7</f>
        <v>67</v>
      </c>
      <c r="K7" s="80">
        <f>IFERROR(J7/G7,"-")</f>
        <v>0.23591549295775</v>
      </c>
      <c r="L7" s="79">
        <v>11</v>
      </c>
      <c r="M7" s="79">
        <v>25</v>
      </c>
      <c r="N7" s="80">
        <f>IFERROR(L7/J7,"-")</f>
        <v>0.16417910447761</v>
      </c>
      <c r="O7" s="81">
        <f>IFERROR(D7/J7,"-")</f>
        <v>4656.7164179104</v>
      </c>
      <c r="P7" s="82">
        <v>17</v>
      </c>
      <c r="Q7" s="80">
        <f>IFERROR(P7/J7,"-")</f>
        <v>0.25373134328358</v>
      </c>
      <c r="R7" s="185">
        <v>384000</v>
      </c>
      <c r="S7" s="186">
        <f>IFERROR(R7/J7,"-")</f>
        <v>5731.3432835821</v>
      </c>
      <c r="T7" s="186">
        <f>IFERROR(R7/P7,"-")</f>
        <v>22588.235294118</v>
      </c>
      <c r="U7" s="180">
        <f>IFERROR(R7-D7,"-")</f>
        <v>72000</v>
      </c>
      <c r="V7" s="83">
        <f>R7/D7</f>
        <v>1.2307692307692</v>
      </c>
      <c r="W7" s="77"/>
      <c r="X7" s="142"/>
    </row>
    <row r="8" spans="1:24">
      <c r="A8" s="78"/>
      <c r="B8" s="84" t="s">
        <v>25</v>
      </c>
      <c r="C8" s="84">
        <v>2</v>
      </c>
      <c r="D8" s="180">
        <v>0</v>
      </c>
      <c r="E8" s="79">
        <v>58</v>
      </c>
      <c r="F8" s="79">
        <v>39</v>
      </c>
      <c r="G8" s="79">
        <v>58</v>
      </c>
      <c r="H8" s="89">
        <v>16</v>
      </c>
      <c r="I8" s="90">
        <v>1</v>
      </c>
      <c r="J8" s="143">
        <f>H8+I8</f>
        <v>17</v>
      </c>
      <c r="K8" s="80">
        <f>IFERROR(J8/G8,"-")</f>
        <v>0.29310344827586</v>
      </c>
      <c r="L8" s="79">
        <v>0</v>
      </c>
      <c r="M8" s="79">
        <v>8</v>
      </c>
      <c r="N8" s="80">
        <f>IFERROR(L8/J8,"-")</f>
        <v>0</v>
      </c>
      <c r="O8" s="81">
        <f>IFERROR(D8/J8,"-")</f>
        <v>0</v>
      </c>
      <c r="P8" s="82">
        <v>2</v>
      </c>
      <c r="Q8" s="80">
        <f>IFERROR(P8/J8,"-")</f>
        <v>0.11764705882353</v>
      </c>
      <c r="R8" s="185">
        <v>6000</v>
      </c>
      <c r="S8" s="186">
        <f>IFERROR(R8/J8,"-")</f>
        <v>352.94117647059</v>
      </c>
      <c r="T8" s="186">
        <f>IFERROR(R8/P8,"-")</f>
        <v>3000</v>
      </c>
      <c r="U8" s="180">
        <f>IFERROR(R8-D8,"-")</f>
        <v>6000</v>
      </c>
      <c r="V8" s="83" t="str">
        <f>R8/D8</f>
        <v>0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1092000</v>
      </c>
      <c r="E11" s="41">
        <f>SUM(E6:E9)</f>
        <v>581</v>
      </c>
      <c r="F11" s="41">
        <f>SUM(F6:F9)</f>
        <v>260</v>
      </c>
      <c r="G11" s="41">
        <f>SUM(G6:G9)</f>
        <v>791</v>
      </c>
      <c r="H11" s="41">
        <f>SUM(H6:H9)</f>
        <v>121</v>
      </c>
      <c r="I11" s="41">
        <f>SUM(I6:I9)</f>
        <v>1</v>
      </c>
      <c r="J11" s="41">
        <f>SUM(J6:J9)</f>
        <v>122</v>
      </c>
      <c r="K11" s="42">
        <f>IFERROR(J11/G11,"-")</f>
        <v>0.15423514538559</v>
      </c>
      <c r="L11" s="76">
        <f>SUM(L6:L9)</f>
        <v>17</v>
      </c>
      <c r="M11" s="76">
        <f>SUM(M6:M9)</f>
        <v>49</v>
      </c>
      <c r="N11" s="42">
        <f>IFERROR(L11/J11,"-")</f>
        <v>0.13934426229508</v>
      </c>
      <c r="O11" s="43">
        <f>IFERROR(D11/J11,"-")</f>
        <v>8950.8196721311</v>
      </c>
      <c r="P11" s="44">
        <f>SUM(P6:P9)</f>
        <v>32</v>
      </c>
      <c r="Q11" s="42">
        <f>IFERROR(P11/J11,"-")</f>
        <v>0.26229508196721</v>
      </c>
      <c r="R11" s="183">
        <f>SUM(R6:R9)</f>
        <v>1567000</v>
      </c>
      <c r="S11" s="183">
        <f>IFERROR(R11/J11,"-")</f>
        <v>12844.262295082</v>
      </c>
      <c r="T11" s="183">
        <f>IFERROR(P11/P11,"-")</f>
        <v>1</v>
      </c>
      <c r="U11" s="183">
        <f>SUM(U6:U9)</f>
        <v>475000</v>
      </c>
      <c r="V11" s="45">
        <f>IFERROR(R11/D11,"-")</f>
        <v>1.4349816849817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1.5089743589744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88" t="s">
        <v>68</v>
      </c>
      <c r="J6" s="180">
        <v>780000</v>
      </c>
      <c r="K6" s="79">
        <v>29</v>
      </c>
      <c r="L6" s="79">
        <v>0</v>
      </c>
      <c r="M6" s="79">
        <v>157</v>
      </c>
      <c r="N6" s="89">
        <v>8</v>
      </c>
      <c r="O6" s="90">
        <v>0</v>
      </c>
      <c r="P6" s="91">
        <f>N6+O6</f>
        <v>8</v>
      </c>
      <c r="Q6" s="80">
        <f>IFERROR(P6/M6,"-")</f>
        <v>0.050955414012739</v>
      </c>
      <c r="R6" s="79">
        <v>0</v>
      </c>
      <c r="S6" s="79">
        <v>2</v>
      </c>
      <c r="T6" s="80">
        <f>IFERROR(R6/(P6),"-")</f>
        <v>0</v>
      </c>
      <c r="U6" s="186">
        <f>IFERROR(J6/SUM(N6:O9),"-")</f>
        <v>20526.315789474</v>
      </c>
      <c r="V6" s="82">
        <v>1</v>
      </c>
      <c r="W6" s="80">
        <f>IF(P6=0,"-",V6/P6)</f>
        <v>0.125</v>
      </c>
      <c r="X6" s="185">
        <v>25000</v>
      </c>
      <c r="Y6" s="186">
        <f>IFERROR(X6/P6,"-")</f>
        <v>3125</v>
      </c>
      <c r="Z6" s="186">
        <f>IFERROR(X6/V6,"-")</f>
        <v>25000</v>
      </c>
      <c r="AA6" s="180">
        <f>SUM(X6:X9)-SUM(J6:J9)</f>
        <v>397000</v>
      </c>
      <c r="AB6" s="83">
        <f>SUM(X6:X9)/SUM(J6:J9)</f>
        <v>1.5089743589744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0.125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0.5</v>
      </c>
      <c r="BP6" s="119">
        <v>1</v>
      </c>
      <c r="BQ6" s="120">
        <f>IFERROR(BP6/BN6,"-")</f>
        <v>0.25</v>
      </c>
      <c r="BR6" s="121">
        <v>25000</v>
      </c>
      <c r="BS6" s="122">
        <f>IFERROR(BR6/BN6,"-")</f>
        <v>6250</v>
      </c>
      <c r="BT6" s="123"/>
      <c r="BU6" s="123"/>
      <c r="BV6" s="123">
        <v>1</v>
      </c>
      <c r="BW6" s="124">
        <v>3</v>
      </c>
      <c r="BX6" s="125">
        <f>IF(P6=0,"",IF(BW6=0,"",(BW6/P6)))</f>
        <v>0.375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25000</v>
      </c>
      <c r="CQ6" s="139">
        <v>25000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70</v>
      </c>
      <c r="E7" s="189" t="s">
        <v>71</v>
      </c>
      <c r="F7" s="189" t="s">
        <v>65</v>
      </c>
      <c r="G7" s="88" t="s">
        <v>66</v>
      </c>
      <c r="H7" s="88" t="s">
        <v>72</v>
      </c>
      <c r="I7" s="88"/>
      <c r="J7" s="180"/>
      <c r="K7" s="79">
        <v>21</v>
      </c>
      <c r="L7" s="79">
        <v>0</v>
      </c>
      <c r="M7" s="79">
        <v>78</v>
      </c>
      <c r="N7" s="89">
        <v>7</v>
      </c>
      <c r="O7" s="90">
        <v>0</v>
      </c>
      <c r="P7" s="91">
        <f>N7+O7</f>
        <v>7</v>
      </c>
      <c r="Q7" s="80">
        <f>IFERROR(P7/M7,"-")</f>
        <v>0.08974358974359</v>
      </c>
      <c r="R7" s="79">
        <v>2</v>
      </c>
      <c r="S7" s="79">
        <v>5</v>
      </c>
      <c r="T7" s="80">
        <f>IFERROR(R7/(P7),"-")</f>
        <v>0.28571428571429</v>
      </c>
      <c r="U7" s="186"/>
      <c r="V7" s="82">
        <v>3</v>
      </c>
      <c r="W7" s="80">
        <f>IF(P7=0,"-",V7/P7)</f>
        <v>0.42857142857143</v>
      </c>
      <c r="X7" s="185">
        <v>18000</v>
      </c>
      <c r="Y7" s="186">
        <f>IFERROR(X7/P7,"-")</f>
        <v>2571.4285714286</v>
      </c>
      <c r="Z7" s="186">
        <f>IFERROR(X7/V7,"-")</f>
        <v>6000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0.14285714285714</v>
      </c>
      <c r="AO7" s="98">
        <v>1</v>
      </c>
      <c r="AP7" s="100">
        <f>IFERROR(AO7/AM7,"-")</f>
        <v>1</v>
      </c>
      <c r="AQ7" s="101">
        <v>3000</v>
      </c>
      <c r="AR7" s="102">
        <f>IFERROR(AQ7/AM7,"-")</f>
        <v>3000</v>
      </c>
      <c r="AS7" s="103">
        <v>1</v>
      </c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3</v>
      </c>
      <c r="BF7" s="111">
        <f>IF(P7=0,"",IF(BE7=0,"",(BE7/P7)))</f>
        <v>0.42857142857143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0.28571428571429</v>
      </c>
      <c r="BP7" s="119">
        <v>1</v>
      </c>
      <c r="BQ7" s="120">
        <f>IFERROR(BP7/BN7,"-")</f>
        <v>0.5</v>
      </c>
      <c r="BR7" s="121">
        <v>5000</v>
      </c>
      <c r="BS7" s="122">
        <f>IFERROR(BR7/BN7,"-")</f>
        <v>2500</v>
      </c>
      <c r="BT7" s="123">
        <v>1</v>
      </c>
      <c r="BU7" s="123"/>
      <c r="BV7" s="123"/>
      <c r="BW7" s="124">
        <v>1</v>
      </c>
      <c r="BX7" s="125">
        <f>IF(P7=0,"",IF(BW7=0,"",(BW7/P7)))</f>
        <v>0.14285714285714</v>
      </c>
      <c r="BY7" s="126">
        <v>1</v>
      </c>
      <c r="BZ7" s="127">
        <f>IFERROR(BY7/BW7,"-")</f>
        <v>1</v>
      </c>
      <c r="CA7" s="128">
        <v>10000</v>
      </c>
      <c r="CB7" s="129">
        <f>IFERROR(CA7/BW7,"-")</f>
        <v>10000</v>
      </c>
      <c r="CC7" s="130"/>
      <c r="CD7" s="130">
        <v>1</v>
      </c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18000</v>
      </c>
      <c r="CQ7" s="139">
        <v>10000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73</v>
      </c>
      <c r="C8" s="189"/>
      <c r="D8" s="189" t="s">
        <v>74</v>
      </c>
      <c r="E8" s="189" t="s">
        <v>75</v>
      </c>
      <c r="F8" s="189" t="s">
        <v>65</v>
      </c>
      <c r="G8" s="88" t="s">
        <v>66</v>
      </c>
      <c r="H8" s="88" t="s">
        <v>76</v>
      </c>
      <c r="I8" s="88"/>
      <c r="J8" s="180"/>
      <c r="K8" s="79">
        <v>30</v>
      </c>
      <c r="L8" s="79">
        <v>0</v>
      </c>
      <c r="M8" s="79">
        <v>155</v>
      </c>
      <c r="N8" s="89">
        <v>7</v>
      </c>
      <c r="O8" s="90">
        <v>0</v>
      </c>
      <c r="P8" s="91">
        <f>N8+O8</f>
        <v>7</v>
      </c>
      <c r="Q8" s="80">
        <f>IFERROR(P8/M8,"-")</f>
        <v>0.045161290322581</v>
      </c>
      <c r="R8" s="79">
        <v>1</v>
      </c>
      <c r="S8" s="79">
        <v>3</v>
      </c>
      <c r="T8" s="80">
        <f>IFERROR(R8/(P8),"-")</f>
        <v>0.14285714285714</v>
      </c>
      <c r="U8" s="186"/>
      <c r="V8" s="82">
        <v>4</v>
      </c>
      <c r="W8" s="80">
        <f>IF(P8=0,"-",V8/P8)</f>
        <v>0.57142857142857</v>
      </c>
      <c r="X8" s="185">
        <v>132000</v>
      </c>
      <c r="Y8" s="186">
        <f>IFERROR(X8/P8,"-")</f>
        <v>18857.142857143</v>
      </c>
      <c r="Z8" s="186">
        <f>IFERROR(X8/V8,"-")</f>
        <v>33000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0.28571428571429</v>
      </c>
      <c r="BG8" s="110">
        <v>1</v>
      </c>
      <c r="BH8" s="112">
        <f>IFERROR(BG8/BE8,"-")</f>
        <v>0.5</v>
      </c>
      <c r="BI8" s="113">
        <v>15000</v>
      </c>
      <c r="BJ8" s="114">
        <f>IFERROR(BI8/BE8,"-")</f>
        <v>7500</v>
      </c>
      <c r="BK8" s="115"/>
      <c r="BL8" s="115">
        <v>1</v>
      </c>
      <c r="BM8" s="115"/>
      <c r="BN8" s="117">
        <v>2</v>
      </c>
      <c r="BO8" s="118">
        <f>IF(P8=0,"",IF(BN8=0,"",(BN8/P8)))</f>
        <v>0.28571428571429</v>
      </c>
      <c r="BP8" s="119">
        <v>1</v>
      </c>
      <c r="BQ8" s="120">
        <f>IFERROR(BP8/BN8,"-")</f>
        <v>0.5</v>
      </c>
      <c r="BR8" s="121">
        <v>33000</v>
      </c>
      <c r="BS8" s="122">
        <f>IFERROR(BR8/BN8,"-")</f>
        <v>16500</v>
      </c>
      <c r="BT8" s="123"/>
      <c r="BU8" s="123"/>
      <c r="BV8" s="123">
        <v>1</v>
      </c>
      <c r="BW8" s="124">
        <v>2</v>
      </c>
      <c r="BX8" s="125">
        <f>IF(P8=0,"",IF(BW8=0,"",(BW8/P8)))</f>
        <v>0.28571428571429</v>
      </c>
      <c r="BY8" s="126">
        <v>1</v>
      </c>
      <c r="BZ8" s="127">
        <f>IFERROR(BY8/BW8,"-")</f>
        <v>0.5</v>
      </c>
      <c r="CA8" s="128">
        <v>9000</v>
      </c>
      <c r="CB8" s="129">
        <f>IFERROR(CA8/BW8,"-")</f>
        <v>4500</v>
      </c>
      <c r="CC8" s="130"/>
      <c r="CD8" s="130"/>
      <c r="CE8" s="130">
        <v>1</v>
      </c>
      <c r="CF8" s="131">
        <v>1</v>
      </c>
      <c r="CG8" s="132">
        <f>IF(P8=0,"",IF(CF8=0,"",(CF8/P8)))</f>
        <v>0.14285714285714</v>
      </c>
      <c r="CH8" s="133">
        <v>1</v>
      </c>
      <c r="CI8" s="134">
        <f>IFERROR(CH8/CF8,"-")</f>
        <v>1</v>
      </c>
      <c r="CJ8" s="135">
        <v>75000</v>
      </c>
      <c r="CK8" s="136">
        <f>IFERROR(CJ8/CF8,"-")</f>
        <v>75000</v>
      </c>
      <c r="CL8" s="137"/>
      <c r="CM8" s="137"/>
      <c r="CN8" s="137">
        <v>1</v>
      </c>
      <c r="CO8" s="138">
        <v>4</v>
      </c>
      <c r="CP8" s="139">
        <v>132000</v>
      </c>
      <c r="CQ8" s="139">
        <v>75000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77</v>
      </c>
      <c r="C9" s="189"/>
      <c r="D9" s="189" t="s">
        <v>78</v>
      </c>
      <c r="E9" s="189" t="s">
        <v>78</v>
      </c>
      <c r="F9" s="189" t="s">
        <v>79</v>
      </c>
      <c r="G9" s="88"/>
      <c r="H9" s="88"/>
      <c r="I9" s="88"/>
      <c r="J9" s="180"/>
      <c r="K9" s="79">
        <v>205</v>
      </c>
      <c r="L9" s="79">
        <v>103</v>
      </c>
      <c r="M9" s="79">
        <v>59</v>
      </c>
      <c r="N9" s="89">
        <v>16</v>
      </c>
      <c r="O9" s="90">
        <v>0</v>
      </c>
      <c r="P9" s="91">
        <f>N9+O9</f>
        <v>16</v>
      </c>
      <c r="Q9" s="80">
        <f>IFERROR(P9/M9,"-")</f>
        <v>0.27118644067797</v>
      </c>
      <c r="R9" s="79">
        <v>3</v>
      </c>
      <c r="S9" s="79">
        <v>6</v>
      </c>
      <c r="T9" s="80">
        <f>IFERROR(R9/(P9),"-")</f>
        <v>0.1875</v>
      </c>
      <c r="U9" s="186"/>
      <c r="V9" s="82">
        <v>5</v>
      </c>
      <c r="W9" s="80">
        <f>IF(P9=0,"-",V9/P9)</f>
        <v>0.3125</v>
      </c>
      <c r="X9" s="185">
        <v>1002000</v>
      </c>
      <c r="Y9" s="186">
        <f>IFERROR(X9/P9,"-")</f>
        <v>62625</v>
      </c>
      <c r="Z9" s="186">
        <f>IFERROR(X9/V9,"-")</f>
        <v>200400</v>
      </c>
      <c r="AA9" s="180"/>
      <c r="AB9" s="83"/>
      <c r="AC9" s="77"/>
      <c r="AD9" s="92">
        <v>1</v>
      </c>
      <c r="AE9" s="93">
        <f>IF(P9=0,"",IF(AD9=0,"",(AD9/P9)))</f>
        <v>0.0625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1</v>
      </c>
      <c r="AN9" s="99">
        <f>IF(P9=0,"",IF(AM9=0,"",(AM9/P9)))</f>
        <v>0.0625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0.0625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4</v>
      </c>
      <c r="BO9" s="118">
        <f>IF(P9=0,"",IF(BN9=0,"",(BN9/P9)))</f>
        <v>0.25</v>
      </c>
      <c r="BP9" s="119">
        <v>3</v>
      </c>
      <c r="BQ9" s="120">
        <f>IFERROR(BP9/BN9,"-")</f>
        <v>0.75</v>
      </c>
      <c r="BR9" s="121">
        <v>849000</v>
      </c>
      <c r="BS9" s="122">
        <f>IFERROR(BR9/BN9,"-")</f>
        <v>212250</v>
      </c>
      <c r="BT9" s="123">
        <v>1</v>
      </c>
      <c r="BU9" s="123"/>
      <c r="BV9" s="123">
        <v>2</v>
      </c>
      <c r="BW9" s="124">
        <v>6</v>
      </c>
      <c r="BX9" s="125">
        <f>IF(P9=0,"",IF(BW9=0,"",(BW9/P9)))</f>
        <v>0.375</v>
      </c>
      <c r="BY9" s="126">
        <v>3</v>
      </c>
      <c r="BZ9" s="127">
        <f>IFERROR(BY9/BW9,"-")</f>
        <v>0.5</v>
      </c>
      <c r="CA9" s="128">
        <v>29000</v>
      </c>
      <c r="CB9" s="129">
        <f>IFERROR(CA9/BW9,"-")</f>
        <v>4833.3333333333</v>
      </c>
      <c r="CC9" s="130">
        <v>2</v>
      </c>
      <c r="CD9" s="130"/>
      <c r="CE9" s="130">
        <v>1</v>
      </c>
      <c r="CF9" s="131">
        <v>3</v>
      </c>
      <c r="CG9" s="132">
        <f>IF(P9=0,"",IF(CF9=0,"",(CF9/P9)))</f>
        <v>0.1875</v>
      </c>
      <c r="CH9" s="133">
        <v>3</v>
      </c>
      <c r="CI9" s="134">
        <f>IFERROR(CH9/CF9,"-")</f>
        <v>1</v>
      </c>
      <c r="CJ9" s="135">
        <v>1164000</v>
      </c>
      <c r="CK9" s="136">
        <f>IFERROR(CJ9/CF9,"-")</f>
        <v>388000</v>
      </c>
      <c r="CL9" s="137"/>
      <c r="CM9" s="137"/>
      <c r="CN9" s="137">
        <v>3</v>
      </c>
      <c r="CO9" s="138">
        <v>5</v>
      </c>
      <c r="CP9" s="139">
        <v>1002000</v>
      </c>
      <c r="CQ9" s="139">
        <v>867000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1.5089743589744</v>
      </c>
      <c r="B12" s="39"/>
      <c r="C12" s="39"/>
      <c r="D12" s="39"/>
      <c r="E12" s="39"/>
      <c r="F12" s="39"/>
      <c r="G12" s="40" t="s">
        <v>80</v>
      </c>
      <c r="H12" s="40"/>
      <c r="I12" s="40"/>
      <c r="J12" s="183">
        <f>SUM(J6:J11)</f>
        <v>780000</v>
      </c>
      <c r="K12" s="41">
        <f>SUM(K6:K11)</f>
        <v>285</v>
      </c>
      <c r="L12" s="41">
        <f>SUM(L6:L11)</f>
        <v>103</v>
      </c>
      <c r="M12" s="41">
        <f>SUM(M6:M11)</f>
        <v>449</v>
      </c>
      <c r="N12" s="41">
        <f>SUM(N6:N11)</f>
        <v>38</v>
      </c>
      <c r="O12" s="41">
        <f>SUM(O6:O11)</f>
        <v>0</v>
      </c>
      <c r="P12" s="41">
        <f>SUM(P6:P11)</f>
        <v>38</v>
      </c>
      <c r="Q12" s="42">
        <f>IFERROR(P12/M12,"-")</f>
        <v>0.084632516703786</v>
      </c>
      <c r="R12" s="76">
        <f>SUM(R6:R11)</f>
        <v>6</v>
      </c>
      <c r="S12" s="76">
        <f>SUM(S6:S11)</f>
        <v>16</v>
      </c>
      <c r="T12" s="42">
        <f>IFERROR(R12/P12,"-")</f>
        <v>0.15789473684211</v>
      </c>
      <c r="U12" s="188">
        <f>IFERROR(J12/P12,"-")</f>
        <v>20526.315789474</v>
      </c>
      <c r="V12" s="44">
        <f>SUM(V6:V11)</f>
        <v>13</v>
      </c>
      <c r="W12" s="42">
        <f>IFERROR(V12/P12,"-")</f>
        <v>0.34210526315789</v>
      </c>
      <c r="X12" s="183">
        <f>SUM(X6:X11)</f>
        <v>1177000</v>
      </c>
      <c r="Y12" s="183">
        <f>IFERROR(X12/P12,"-")</f>
        <v>30973.684210526</v>
      </c>
      <c r="Z12" s="183">
        <f>IFERROR(X12/V12,"-")</f>
        <v>90538.461538462</v>
      </c>
      <c r="AA12" s="183">
        <f>X12-J12</f>
        <v>397000</v>
      </c>
      <c r="AB12" s="45">
        <f>X12/J12</f>
        <v>1.5089743589744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81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189" t="s">
        <v>82</v>
      </c>
      <c r="C6" s="189" t="s">
        <v>83</v>
      </c>
      <c r="D6" s="189" t="s">
        <v>84</v>
      </c>
      <c r="E6" s="189" t="s">
        <v>85</v>
      </c>
      <c r="F6" s="189" t="s">
        <v>86</v>
      </c>
      <c r="G6" s="88" t="s">
        <v>87</v>
      </c>
      <c r="H6" s="88" t="s">
        <v>88</v>
      </c>
      <c r="I6" s="88" t="s">
        <v>89</v>
      </c>
      <c r="J6" s="180">
        <v>120000</v>
      </c>
      <c r="K6" s="79">
        <v>6</v>
      </c>
      <c r="L6" s="79">
        <v>0</v>
      </c>
      <c r="M6" s="79">
        <v>35</v>
      </c>
      <c r="N6" s="89">
        <v>2</v>
      </c>
      <c r="O6" s="90">
        <v>0</v>
      </c>
      <c r="P6" s="91">
        <f>N6+O6</f>
        <v>2</v>
      </c>
      <c r="Q6" s="80">
        <f>IFERROR(P6/M6,"-")</f>
        <v>0.057142857142857</v>
      </c>
      <c r="R6" s="79">
        <v>0</v>
      </c>
      <c r="S6" s="79">
        <v>1</v>
      </c>
      <c r="T6" s="80">
        <f>IFERROR(R6/(P6),"-")</f>
        <v>0</v>
      </c>
      <c r="U6" s="186">
        <f>IFERROR(J6/SUM(N6:O7),"-")</f>
        <v>12000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-120000</v>
      </c>
      <c r="AB6" s="83">
        <f>SUM(X6:X7)/SUM(J6:J7)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2</v>
      </c>
      <c r="BO6" s="118">
        <f>IF(P6=0,"",IF(BN6=0,"",(BN6/P6)))</f>
        <v>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90</v>
      </c>
      <c r="C7" s="189"/>
      <c r="D7" s="189"/>
      <c r="E7" s="189"/>
      <c r="F7" s="189" t="s">
        <v>79</v>
      </c>
      <c r="G7" s="88"/>
      <c r="H7" s="88"/>
      <c r="I7" s="88"/>
      <c r="J7" s="180"/>
      <c r="K7" s="79">
        <v>54</v>
      </c>
      <c r="L7" s="79">
        <v>30</v>
      </c>
      <c r="M7" s="79">
        <v>22</v>
      </c>
      <c r="N7" s="89">
        <v>8</v>
      </c>
      <c r="O7" s="90">
        <v>0</v>
      </c>
      <c r="P7" s="91">
        <f>N7+O7</f>
        <v>8</v>
      </c>
      <c r="Q7" s="80">
        <f>IFERROR(P7/M7,"-")</f>
        <v>0.36363636363636</v>
      </c>
      <c r="R7" s="79">
        <v>2</v>
      </c>
      <c r="S7" s="79">
        <v>2</v>
      </c>
      <c r="T7" s="80">
        <f>IFERROR(R7/(P7),"-")</f>
        <v>0.25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0.125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0.125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5</v>
      </c>
      <c r="BO7" s="118">
        <f>IF(P7=0,"",IF(BN7=0,"",(BN7/P7)))</f>
        <v>0.625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0.125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1.921568627451</v>
      </c>
      <c r="B8" s="189" t="s">
        <v>91</v>
      </c>
      <c r="C8" s="189" t="s">
        <v>92</v>
      </c>
      <c r="D8" s="189" t="s">
        <v>93</v>
      </c>
      <c r="E8" s="189"/>
      <c r="F8" s="189" t="s">
        <v>94</v>
      </c>
      <c r="G8" s="88" t="s">
        <v>95</v>
      </c>
      <c r="H8" s="88" t="s">
        <v>96</v>
      </c>
      <c r="I8" s="88" t="s">
        <v>97</v>
      </c>
      <c r="J8" s="180">
        <v>102000</v>
      </c>
      <c r="K8" s="79">
        <v>12</v>
      </c>
      <c r="L8" s="79">
        <v>0</v>
      </c>
      <c r="M8" s="79">
        <v>55</v>
      </c>
      <c r="N8" s="89">
        <v>7</v>
      </c>
      <c r="O8" s="90">
        <v>0</v>
      </c>
      <c r="P8" s="91">
        <f>N8+O8</f>
        <v>7</v>
      </c>
      <c r="Q8" s="80">
        <f>IFERROR(P8/M8,"-")</f>
        <v>0.12727272727273</v>
      </c>
      <c r="R8" s="79">
        <v>4</v>
      </c>
      <c r="S8" s="79">
        <v>2</v>
      </c>
      <c r="T8" s="80">
        <f>IFERROR(R8/(P8),"-")</f>
        <v>0.57142857142857</v>
      </c>
      <c r="U8" s="186">
        <f>IFERROR(J8/SUM(N8:O9),"-")</f>
        <v>5368.4210526316</v>
      </c>
      <c r="V8" s="82">
        <v>3</v>
      </c>
      <c r="W8" s="80">
        <f>IF(P8=0,"-",V8/P8)</f>
        <v>0.42857142857143</v>
      </c>
      <c r="X8" s="185">
        <v>24000</v>
      </c>
      <c r="Y8" s="186">
        <f>IFERROR(X8/P8,"-")</f>
        <v>3428.5714285714</v>
      </c>
      <c r="Z8" s="186">
        <f>IFERROR(X8/V8,"-")</f>
        <v>8000</v>
      </c>
      <c r="AA8" s="180">
        <f>SUM(X8:X9)-SUM(J8:J9)</f>
        <v>94000</v>
      </c>
      <c r="AB8" s="83">
        <f>SUM(X8:X9)/SUM(J8:J9)</f>
        <v>1.921568627451</v>
      </c>
      <c r="AC8" s="77"/>
      <c r="AD8" s="92">
        <v>1</v>
      </c>
      <c r="AE8" s="93">
        <f>IF(P8=0,"",IF(AD8=0,"",(AD8/P8)))</f>
        <v>0.14285714285714</v>
      </c>
      <c r="AF8" s="92">
        <v>1</v>
      </c>
      <c r="AG8" s="94">
        <f>IFERROR(AF8/AD8,"-")</f>
        <v>1</v>
      </c>
      <c r="AH8" s="95">
        <v>1000</v>
      </c>
      <c r="AI8" s="96">
        <f>IFERROR(AH8/AD8,"-")</f>
        <v>1000</v>
      </c>
      <c r="AJ8" s="97">
        <v>1</v>
      </c>
      <c r="AK8" s="97"/>
      <c r="AL8" s="97"/>
      <c r="AM8" s="98">
        <v>1</v>
      </c>
      <c r="AN8" s="99">
        <f>IF(P8=0,"",IF(AM8=0,"",(AM8/P8)))</f>
        <v>0.14285714285714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4</v>
      </c>
      <c r="BF8" s="111">
        <f>IF(P8=0,"",IF(BE8=0,"",(BE8/P8)))</f>
        <v>0.57142857142857</v>
      </c>
      <c r="BG8" s="110">
        <v>2</v>
      </c>
      <c r="BH8" s="112">
        <f>IFERROR(BG8/BE8,"-")</f>
        <v>0.5</v>
      </c>
      <c r="BI8" s="113">
        <v>23000</v>
      </c>
      <c r="BJ8" s="114">
        <f>IFERROR(BI8/BE8,"-")</f>
        <v>5750</v>
      </c>
      <c r="BK8" s="115"/>
      <c r="BL8" s="115">
        <v>2</v>
      </c>
      <c r="BM8" s="115"/>
      <c r="BN8" s="117">
        <v>1</v>
      </c>
      <c r="BO8" s="118">
        <f>IF(P8=0,"",IF(BN8=0,"",(BN8/P8)))</f>
        <v>0.14285714285714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24000</v>
      </c>
      <c r="CQ8" s="139">
        <v>15000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98</v>
      </c>
      <c r="C9" s="189"/>
      <c r="D9" s="189"/>
      <c r="E9" s="189"/>
      <c r="F9" s="189" t="s">
        <v>79</v>
      </c>
      <c r="G9" s="88"/>
      <c r="H9" s="88"/>
      <c r="I9" s="88"/>
      <c r="J9" s="180"/>
      <c r="K9" s="79">
        <v>53</v>
      </c>
      <c r="L9" s="79">
        <v>36</v>
      </c>
      <c r="M9" s="79">
        <v>38</v>
      </c>
      <c r="N9" s="89">
        <v>12</v>
      </c>
      <c r="O9" s="90">
        <v>0</v>
      </c>
      <c r="P9" s="91">
        <f>N9+O9</f>
        <v>12</v>
      </c>
      <c r="Q9" s="80">
        <f>IFERROR(P9/M9,"-")</f>
        <v>0.31578947368421</v>
      </c>
      <c r="R9" s="79">
        <v>1</v>
      </c>
      <c r="S9" s="79">
        <v>8</v>
      </c>
      <c r="T9" s="80">
        <f>IFERROR(R9/(P9),"-")</f>
        <v>0.083333333333333</v>
      </c>
      <c r="U9" s="186"/>
      <c r="V9" s="82">
        <v>3</v>
      </c>
      <c r="W9" s="80">
        <f>IF(P9=0,"-",V9/P9)</f>
        <v>0.25</v>
      </c>
      <c r="X9" s="185">
        <v>172000</v>
      </c>
      <c r="Y9" s="186">
        <f>IFERROR(X9/P9,"-")</f>
        <v>14333.333333333</v>
      </c>
      <c r="Z9" s="186">
        <f>IFERROR(X9/V9,"-")</f>
        <v>57333.333333333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0.083333333333333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</v>
      </c>
      <c r="AW9" s="105">
        <f>IF(P9=0,"",IF(AV9=0,"",(AV9/P9)))</f>
        <v>0.16666666666667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</v>
      </c>
      <c r="BF9" s="111">
        <f>IF(P9=0,"",IF(BE9=0,"",(BE9/P9)))</f>
        <v>0.083333333333333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5</v>
      </c>
      <c r="BO9" s="118">
        <f>IF(P9=0,"",IF(BN9=0,"",(BN9/P9)))</f>
        <v>0.41666666666667</v>
      </c>
      <c r="BP9" s="119">
        <v>1</v>
      </c>
      <c r="BQ9" s="120">
        <f>IFERROR(BP9/BN9,"-")</f>
        <v>0.2</v>
      </c>
      <c r="BR9" s="121">
        <v>102000</v>
      </c>
      <c r="BS9" s="122">
        <f>IFERROR(BR9/BN9,"-")</f>
        <v>20400</v>
      </c>
      <c r="BT9" s="123"/>
      <c r="BU9" s="123"/>
      <c r="BV9" s="123">
        <v>1</v>
      </c>
      <c r="BW9" s="124">
        <v>3</v>
      </c>
      <c r="BX9" s="125">
        <f>IF(P9=0,"",IF(BW9=0,"",(BW9/P9)))</f>
        <v>0.25</v>
      </c>
      <c r="BY9" s="126">
        <v>2</v>
      </c>
      <c r="BZ9" s="127">
        <f>IFERROR(BY9/BW9,"-")</f>
        <v>0.66666666666667</v>
      </c>
      <c r="CA9" s="128">
        <v>70000</v>
      </c>
      <c r="CB9" s="129">
        <f>IFERROR(CA9/BW9,"-")</f>
        <v>23333.333333333</v>
      </c>
      <c r="CC9" s="130"/>
      <c r="CD9" s="130">
        <v>1</v>
      </c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3</v>
      </c>
      <c r="CP9" s="139">
        <v>172000</v>
      </c>
      <c r="CQ9" s="139">
        <v>102000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2.0888888888889</v>
      </c>
      <c r="B10" s="189" t="s">
        <v>99</v>
      </c>
      <c r="C10" s="189" t="s">
        <v>92</v>
      </c>
      <c r="D10" s="189" t="s">
        <v>100</v>
      </c>
      <c r="E10" s="189"/>
      <c r="F10" s="189" t="s">
        <v>94</v>
      </c>
      <c r="G10" s="88" t="s">
        <v>101</v>
      </c>
      <c r="H10" s="88" t="s">
        <v>102</v>
      </c>
      <c r="I10" s="88" t="s">
        <v>103</v>
      </c>
      <c r="J10" s="180">
        <v>90000</v>
      </c>
      <c r="K10" s="79">
        <v>31</v>
      </c>
      <c r="L10" s="79">
        <v>0</v>
      </c>
      <c r="M10" s="79">
        <v>81</v>
      </c>
      <c r="N10" s="89">
        <v>16</v>
      </c>
      <c r="O10" s="90">
        <v>0</v>
      </c>
      <c r="P10" s="91">
        <f>N10+O10</f>
        <v>16</v>
      </c>
      <c r="Q10" s="80">
        <f>IFERROR(P10/M10,"-")</f>
        <v>0.19753086419753</v>
      </c>
      <c r="R10" s="79">
        <v>2</v>
      </c>
      <c r="S10" s="79">
        <v>9</v>
      </c>
      <c r="T10" s="80">
        <f>IFERROR(R10/(P10),"-")</f>
        <v>0.125</v>
      </c>
      <c r="U10" s="186">
        <f>IFERROR(J10/SUM(N10:O11),"-")</f>
        <v>2368.4210526316</v>
      </c>
      <c r="V10" s="82">
        <v>5</v>
      </c>
      <c r="W10" s="80">
        <f>IF(P10=0,"-",V10/P10)</f>
        <v>0.3125</v>
      </c>
      <c r="X10" s="185">
        <v>154000</v>
      </c>
      <c r="Y10" s="186">
        <f>IFERROR(X10/P10,"-")</f>
        <v>9625</v>
      </c>
      <c r="Z10" s="186">
        <f>IFERROR(X10/V10,"-")</f>
        <v>30800</v>
      </c>
      <c r="AA10" s="180">
        <f>SUM(X10:X11)-SUM(J10:J11)</f>
        <v>98000</v>
      </c>
      <c r="AB10" s="83">
        <f>SUM(X10:X11)/SUM(J10:J11)</f>
        <v>2.0888888888889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0.0625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0.0625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6</v>
      </c>
      <c r="BF10" s="111">
        <f>IF(P10=0,"",IF(BE10=0,"",(BE10/P10)))</f>
        <v>0.375</v>
      </c>
      <c r="BG10" s="110">
        <v>1</v>
      </c>
      <c r="BH10" s="112">
        <f>IFERROR(BG10/BE10,"-")</f>
        <v>0.16666666666667</v>
      </c>
      <c r="BI10" s="113">
        <v>3000</v>
      </c>
      <c r="BJ10" s="114">
        <f>IFERROR(BI10/BE10,"-")</f>
        <v>500</v>
      </c>
      <c r="BK10" s="115">
        <v>1</v>
      </c>
      <c r="BL10" s="115"/>
      <c r="BM10" s="115"/>
      <c r="BN10" s="117">
        <v>3</v>
      </c>
      <c r="BO10" s="118">
        <f>IF(P10=0,"",IF(BN10=0,"",(BN10/P10)))</f>
        <v>0.1875</v>
      </c>
      <c r="BP10" s="119">
        <v>1</v>
      </c>
      <c r="BQ10" s="120">
        <f>IFERROR(BP10/BN10,"-")</f>
        <v>0.33333333333333</v>
      </c>
      <c r="BR10" s="121">
        <v>3000</v>
      </c>
      <c r="BS10" s="122">
        <f>IFERROR(BR10/BN10,"-")</f>
        <v>1000</v>
      </c>
      <c r="BT10" s="123">
        <v>1</v>
      </c>
      <c r="BU10" s="123"/>
      <c r="BV10" s="123"/>
      <c r="BW10" s="124">
        <v>4</v>
      </c>
      <c r="BX10" s="125">
        <f>IF(P10=0,"",IF(BW10=0,"",(BW10/P10)))</f>
        <v>0.25</v>
      </c>
      <c r="BY10" s="126">
        <v>2</v>
      </c>
      <c r="BZ10" s="127">
        <f>IFERROR(BY10/BW10,"-")</f>
        <v>0.5</v>
      </c>
      <c r="CA10" s="128">
        <v>68000</v>
      </c>
      <c r="CB10" s="129">
        <f>IFERROR(CA10/BW10,"-")</f>
        <v>17000</v>
      </c>
      <c r="CC10" s="130"/>
      <c r="CD10" s="130">
        <v>1</v>
      </c>
      <c r="CE10" s="130">
        <v>1</v>
      </c>
      <c r="CF10" s="131">
        <v>1</v>
      </c>
      <c r="CG10" s="132">
        <f>IF(P10=0,"",IF(CF10=0,"",(CF10/P10)))</f>
        <v>0.0625</v>
      </c>
      <c r="CH10" s="133">
        <v>1</v>
      </c>
      <c r="CI10" s="134">
        <f>IFERROR(CH10/CF10,"-")</f>
        <v>1</v>
      </c>
      <c r="CJ10" s="135">
        <v>80000</v>
      </c>
      <c r="CK10" s="136">
        <f>IFERROR(CJ10/CF10,"-")</f>
        <v>80000</v>
      </c>
      <c r="CL10" s="137"/>
      <c r="CM10" s="137"/>
      <c r="CN10" s="137">
        <v>1</v>
      </c>
      <c r="CO10" s="138">
        <v>5</v>
      </c>
      <c r="CP10" s="139">
        <v>154000</v>
      </c>
      <c r="CQ10" s="139">
        <v>80000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104</v>
      </c>
      <c r="C11" s="189"/>
      <c r="D11" s="189"/>
      <c r="E11" s="189"/>
      <c r="F11" s="189" t="s">
        <v>79</v>
      </c>
      <c r="G11" s="88"/>
      <c r="H11" s="88"/>
      <c r="I11" s="88"/>
      <c r="J11" s="180"/>
      <c r="K11" s="79">
        <v>82</v>
      </c>
      <c r="L11" s="79">
        <v>52</v>
      </c>
      <c r="M11" s="79">
        <v>53</v>
      </c>
      <c r="N11" s="89">
        <v>22</v>
      </c>
      <c r="O11" s="90">
        <v>0</v>
      </c>
      <c r="P11" s="91">
        <f>N11+O11</f>
        <v>22</v>
      </c>
      <c r="Q11" s="80">
        <f>IFERROR(P11/M11,"-")</f>
        <v>0.41509433962264</v>
      </c>
      <c r="R11" s="79">
        <v>2</v>
      </c>
      <c r="S11" s="79">
        <v>3</v>
      </c>
      <c r="T11" s="80">
        <f>IFERROR(R11/(P11),"-")</f>
        <v>0.090909090909091</v>
      </c>
      <c r="U11" s="186"/>
      <c r="V11" s="82">
        <v>6</v>
      </c>
      <c r="W11" s="80">
        <f>IF(P11=0,"-",V11/P11)</f>
        <v>0.27272727272727</v>
      </c>
      <c r="X11" s="185">
        <v>34000</v>
      </c>
      <c r="Y11" s="186">
        <f>IFERROR(X11/P11,"-")</f>
        <v>1545.4545454545</v>
      </c>
      <c r="Z11" s="186">
        <f>IFERROR(X11/V11,"-")</f>
        <v>5666.6666666667</v>
      </c>
      <c r="AA11" s="180"/>
      <c r="AB11" s="83"/>
      <c r="AC11" s="77"/>
      <c r="AD11" s="92">
        <v>2</v>
      </c>
      <c r="AE11" s="93">
        <f>IF(P11=0,"",IF(AD11=0,"",(AD11/P11)))</f>
        <v>0.090909090909091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3</v>
      </c>
      <c r="AW11" s="105">
        <f>IF(P11=0,"",IF(AV11=0,"",(AV11/P11)))</f>
        <v>0.13636363636364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5</v>
      </c>
      <c r="BF11" s="111">
        <f>IF(P11=0,"",IF(BE11=0,"",(BE11/P11)))</f>
        <v>0.22727272727273</v>
      </c>
      <c r="BG11" s="110">
        <v>3</v>
      </c>
      <c r="BH11" s="112">
        <f>IFERROR(BG11/BE11,"-")</f>
        <v>0.6</v>
      </c>
      <c r="BI11" s="113">
        <v>14000</v>
      </c>
      <c r="BJ11" s="114">
        <f>IFERROR(BI11/BE11,"-")</f>
        <v>2800</v>
      </c>
      <c r="BK11" s="115">
        <v>2</v>
      </c>
      <c r="BL11" s="115">
        <v>1</v>
      </c>
      <c r="BM11" s="115"/>
      <c r="BN11" s="117">
        <v>9</v>
      </c>
      <c r="BO11" s="118">
        <f>IF(P11=0,"",IF(BN11=0,"",(BN11/P11)))</f>
        <v>0.40909090909091</v>
      </c>
      <c r="BP11" s="119">
        <v>3</v>
      </c>
      <c r="BQ11" s="120">
        <f>IFERROR(BP11/BN11,"-")</f>
        <v>0.33333333333333</v>
      </c>
      <c r="BR11" s="121">
        <v>18000</v>
      </c>
      <c r="BS11" s="122">
        <f>IFERROR(BR11/BN11,"-")</f>
        <v>2000</v>
      </c>
      <c r="BT11" s="123">
        <v>2</v>
      </c>
      <c r="BU11" s="123">
        <v>1</v>
      </c>
      <c r="BV11" s="123"/>
      <c r="BW11" s="124">
        <v>2</v>
      </c>
      <c r="BX11" s="125">
        <f>IF(P11=0,"",IF(BW11=0,"",(BW11/P11)))</f>
        <v>0.090909090909091</v>
      </c>
      <c r="BY11" s="126">
        <v>1</v>
      </c>
      <c r="BZ11" s="127">
        <f>IFERROR(BY11/BW11,"-")</f>
        <v>0.5</v>
      </c>
      <c r="CA11" s="128">
        <v>2000</v>
      </c>
      <c r="CB11" s="129">
        <f>IFERROR(CA11/BW11,"-")</f>
        <v>1000</v>
      </c>
      <c r="CC11" s="130">
        <v>1</v>
      </c>
      <c r="CD11" s="130"/>
      <c r="CE11" s="130"/>
      <c r="CF11" s="131">
        <v>1</v>
      </c>
      <c r="CG11" s="132">
        <f>IF(P11=0,"",IF(CF11=0,"",(CF11/P11)))</f>
        <v>0.045454545454545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6</v>
      </c>
      <c r="CP11" s="139">
        <v>34000</v>
      </c>
      <c r="CQ11" s="139">
        <v>10000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18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187"/>
      <c r="V12" s="25"/>
      <c r="W12" s="25"/>
      <c r="X12" s="187"/>
      <c r="Y12" s="187"/>
      <c r="Z12" s="187"/>
      <c r="AA12" s="18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18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187"/>
      <c r="V13" s="25"/>
      <c r="W13" s="25"/>
      <c r="X13" s="187"/>
      <c r="Y13" s="187"/>
      <c r="Z13" s="187"/>
      <c r="AA13" s="18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1.2307692307692</v>
      </c>
      <c r="B14" s="39"/>
      <c r="C14" s="39"/>
      <c r="D14" s="39"/>
      <c r="E14" s="39"/>
      <c r="F14" s="39"/>
      <c r="G14" s="40" t="s">
        <v>105</v>
      </c>
      <c r="H14" s="40"/>
      <c r="I14" s="40"/>
      <c r="J14" s="183">
        <f>SUM(J6:J13)</f>
        <v>312000</v>
      </c>
      <c r="K14" s="41">
        <f>SUM(K6:K13)</f>
        <v>238</v>
      </c>
      <c r="L14" s="41">
        <f>SUM(L6:L13)</f>
        <v>118</v>
      </c>
      <c r="M14" s="41">
        <f>SUM(M6:M13)</f>
        <v>284</v>
      </c>
      <c r="N14" s="41">
        <f>SUM(N6:N13)</f>
        <v>67</v>
      </c>
      <c r="O14" s="41">
        <f>SUM(O6:O13)</f>
        <v>0</v>
      </c>
      <c r="P14" s="41">
        <f>SUM(P6:P13)</f>
        <v>67</v>
      </c>
      <c r="Q14" s="42">
        <f>IFERROR(P14/M14,"-")</f>
        <v>0.23591549295775</v>
      </c>
      <c r="R14" s="76">
        <f>SUM(R6:R13)</f>
        <v>11</v>
      </c>
      <c r="S14" s="76">
        <f>SUM(S6:S13)</f>
        <v>25</v>
      </c>
      <c r="T14" s="42">
        <f>IFERROR(R14/P14,"-")</f>
        <v>0.16417910447761</v>
      </c>
      <c r="U14" s="188">
        <f>IFERROR(J14/P14,"-")</f>
        <v>4656.7164179104</v>
      </c>
      <c r="V14" s="44">
        <f>SUM(V6:V13)</f>
        <v>17</v>
      </c>
      <c r="W14" s="42">
        <f>IFERROR(V14/P14,"-")</f>
        <v>0.25373134328358</v>
      </c>
      <c r="X14" s="183">
        <f>SUM(X6:X13)</f>
        <v>384000</v>
      </c>
      <c r="Y14" s="183">
        <f>IFERROR(X14/P14,"-")</f>
        <v>5731.3432835821</v>
      </c>
      <c r="Z14" s="183">
        <f>IFERROR(X14/V14,"-")</f>
        <v>22588.235294118</v>
      </c>
      <c r="AA14" s="183">
        <f>X14-J14</f>
        <v>72000</v>
      </c>
      <c r="AB14" s="45">
        <f>X14/J14</f>
        <v>1.2307692307692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106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 t="str">
        <f>AB6</f>
        <v>0</v>
      </c>
      <c r="B6" s="189" t="s">
        <v>107</v>
      </c>
      <c r="C6" s="189" t="s">
        <v>108</v>
      </c>
      <c r="D6" s="189" t="s">
        <v>109</v>
      </c>
      <c r="E6" s="189" t="s">
        <v>110</v>
      </c>
      <c r="F6" s="189" t="s">
        <v>111</v>
      </c>
      <c r="G6" s="88" t="s">
        <v>112</v>
      </c>
      <c r="H6" s="88" t="s">
        <v>113</v>
      </c>
      <c r="I6" s="88" t="s">
        <v>97</v>
      </c>
      <c r="J6" s="180">
        <v>0</v>
      </c>
      <c r="K6" s="79">
        <v>4</v>
      </c>
      <c r="L6" s="79">
        <v>0</v>
      </c>
      <c r="M6" s="79">
        <v>26</v>
      </c>
      <c r="N6" s="89">
        <v>3</v>
      </c>
      <c r="O6" s="90">
        <v>0</v>
      </c>
      <c r="P6" s="91">
        <f>N6+O6</f>
        <v>3</v>
      </c>
      <c r="Q6" s="80">
        <f>IFERROR(P6/M6,"-")</f>
        <v>0.11538461538462</v>
      </c>
      <c r="R6" s="79">
        <v>0</v>
      </c>
      <c r="S6" s="79">
        <v>2</v>
      </c>
      <c r="T6" s="80">
        <f>IFERROR(R6/(P6),"-")</f>
        <v>0</v>
      </c>
      <c r="U6" s="186">
        <f>IFERROR(J6/SUM(N6:O7),"-")</f>
        <v>0</v>
      </c>
      <c r="V6" s="82">
        <v>1</v>
      </c>
      <c r="W6" s="80">
        <f>IF(P6=0,"-",V6/P6)</f>
        <v>0.33333333333333</v>
      </c>
      <c r="X6" s="185">
        <v>3000</v>
      </c>
      <c r="Y6" s="186">
        <f>IFERROR(X6/P6,"-")</f>
        <v>1000</v>
      </c>
      <c r="Z6" s="186">
        <f>IFERROR(X6/V6,"-")</f>
        <v>3000</v>
      </c>
      <c r="AA6" s="180">
        <f>SUM(X6:X7)-SUM(J6:J7)</f>
        <v>6000</v>
      </c>
      <c r="AB6" s="83" t="str">
        <f>SUM(X6:X7)/SUM(J6:J7)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0.33333333333333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0.33333333333333</v>
      </c>
      <c r="BP6" s="119">
        <v>1</v>
      </c>
      <c r="BQ6" s="120">
        <f>IFERROR(BP6/BN6,"-")</f>
        <v>1</v>
      </c>
      <c r="BR6" s="121">
        <v>3000</v>
      </c>
      <c r="BS6" s="122">
        <f>IFERROR(BR6/BN6,"-")</f>
        <v>3000</v>
      </c>
      <c r="BT6" s="123">
        <v>1</v>
      </c>
      <c r="BU6" s="123"/>
      <c r="BV6" s="123"/>
      <c r="BW6" s="124">
        <v>1</v>
      </c>
      <c r="BX6" s="125">
        <f>IF(P6=0,"",IF(BW6=0,"",(BW6/P6)))</f>
        <v>0.33333333333333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3000</v>
      </c>
      <c r="CQ6" s="139">
        <v>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114</v>
      </c>
      <c r="C7" s="189"/>
      <c r="D7" s="189"/>
      <c r="E7" s="189"/>
      <c r="F7" s="189" t="s">
        <v>79</v>
      </c>
      <c r="G7" s="88"/>
      <c r="H7" s="88"/>
      <c r="I7" s="88"/>
      <c r="J7" s="180"/>
      <c r="K7" s="79">
        <v>54</v>
      </c>
      <c r="L7" s="79">
        <v>39</v>
      </c>
      <c r="M7" s="79">
        <v>32</v>
      </c>
      <c r="N7" s="89">
        <v>13</v>
      </c>
      <c r="O7" s="90">
        <v>1</v>
      </c>
      <c r="P7" s="91">
        <f>N7+O7</f>
        <v>14</v>
      </c>
      <c r="Q7" s="80">
        <f>IFERROR(P7/M7,"-")</f>
        <v>0.4375</v>
      </c>
      <c r="R7" s="79">
        <v>0</v>
      </c>
      <c r="S7" s="79">
        <v>6</v>
      </c>
      <c r="T7" s="80">
        <f>IFERROR(R7/(P7),"-")</f>
        <v>0</v>
      </c>
      <c r="U7" s="186"/>
      <c r="V7" s="82">
        <v>1</v>
      </c>
      <c r="W7" s="80">
        <f>IF(P7=0,"-",V7/P7)</f>
        <v>0.071428571428571</v>
      </c>
      <c r="X7" s="185">
        <v>3000</v>
      </c>
      <c r="Y7" s="186">
        <f>IFERROR(X7/P7,"-")</f>
        <v>214.28571428571</v>
      </c>
      <c r="Z7" s="186">
        <f>IFERROR(X7/V7,"-")</f>
        <v>3000</v>
      </c>
      <c r="AA7" s="180"/>
      <c r="AB7" s="83"/>
      <c r="AC7" s="77"/>
      <c r="AD7" s="92">
        <v>1</v>
      </c>
      <c r="AE7" s="93">
        <f>IF(P7=0,"",IF(AD7=0,"",(AD7/P7)))</f>
        <v>0.071428571428571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2</v>
      </c>
      <c r="AN7" s="99">
        <f>IF(P7=0,"",IF(AM7=0,"",(AM7/P7)))</f>
        <v>0.14285714285714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0.071428571428571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0.071428571428571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6</v>
      </c>
      <c r="BO7" s="118">
        <f>IF(P7=0,"",IF(BN7=0,"",(BN7/P7)))</f>
        <v>0.42857142857143</v>
      </c>
      <c r="BP7" s="119">
        <v>1</v>
      </c>
      <c r="BQ7" s="120">
        <f>IFERROR(BP7/BN7,"-")</f>
        <v>0.16666666666667</v>
      </c>
      <c r="BR7" s="121">
        <v>3000</v>
      </c>
      <c r="BS7" s="122">
        <f>IFERROR(BR7/BN7,"-")</f>
        <v>500</v>
      </c>
      <c r="BT7" s="123">
        <v>1</v>
      </c>
      <c r="BU7" s="123"/>
      <c r="BV7" s="123"/>
      <c r="BW7" s="124">
        <v>3</v>
      </c>
      <c r="BX7" s="125">
        <f>IF(P7=0,"",IF(BW7=0,"",(BW7/P7)))</f>
        <v>0.21428571428571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3000</v>
      </c>
      <c r="CQ7" s="139">
        <v>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181"/>
      <c r="K8" s="34"/>
      <c r="L8" s="34"/>
      <c r="M8" s="31"/>
      <c r="N8" s="23"/>
      <c r="O8" s="23"/>
      <c r="P8" s="23"/>
      <c r="Q8" s="32"/>
      <c r="R8" s="32"/>
      <c r="S8" s="23"/>
      <c r="T8" s="32"/>
      <c r="U8" s="187"/>
      <c r="V8" s="25"/>
      <c r="W8" s="25"/>
      <c r="X8" s="187"/>
      <c r="Y8" s="187"/>
      <c r="Z8" s="187"/>
      <c r="AA8" s="18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182"/>
      <c r="K9" s="34"/>
      <c r="L9" s="34"/>
      <c r="M9" s="31"/>
      <c r="N9" s="23"/>
      <c r="O9" s="23"/>
      <c r="P9" s="23"/>
      <c r="Q9" s="32"/>
      <c r="R9" s="32"/>
      <c r="S9" s="23"/>
      <c r="T9" s="32"/>
      <c r="U9" s="187"/>
      <c r="V9" s="25"/>
      <c r="W9" s="25"/>
      <c r="X9" s="187"/>
      <c r="Y9" s="187"/>
      <c r="Z9" s="187"/>
      <c r="AA9" s="18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 t="str">
        <f>AB10</f>
        <v>0</v>
      </c>
      <c r="B10" s="39"/>
      <c r="C10" s="39"/>
      <c r="D10" s="39"/>
      <c r="E10" s="39"/>
      <c r="F10" s="39"/>
      <c r="G10" s="40" t="s">
        <v>115</v>
      </c>
      <c r="H10" s="40"/>
      <c r="I10" s="40"/>
      <c r="J10" s="183">
        <f>SUM(J6:J9)</f>
        <v>0</v>
      </c>
      <c r="K10" s="41">
        <f>SUM(K6:K9)</f>
        <v>58</v>
      </c>
      <c r="L10" s="41">
        <f>SUM(L6:L9)</f>
        <v>39</v>
      </c>
      <c r="M10" s="41">
        <f>SUM(M6:M9)</f>
        <v>58</v>
      </c>
      <c r="N10" s="41">
        <f>SUM(N6:N9)</f>
        <v>16</v>
      </c>
      <c r="O10" s="41">
        <f>SUM(O6:O9)</f>
        <v>1</v>
      </c>
      <c r="P10" s="41">
        <f>SUM(P6:P9)</f>
        <v>17</v>
      </c>
      <c r="Q10" s="42">
        <f>IFERROR(P10/M10,"-")</f>
        <v>0.29310344827586</v>
      </c>
      <c r="R10" s="76">
        <f>SUM(R6:R9)</f>
        <v>0</v>
      </c>
      <c r="S10" s="76">
        <f>SUM(S6:S9)</f>
        <v>8</v>
      </c>
      <c r="T10" s="42">
        <f>IFERROR(R10/P10,"-")</f>
        <v>0</v>
      </c>
      <c r="U10" s="188">
        <f>IFERROR(J10/P10,"-")</f>
        <v>0</v>
      </c>
      <c r="V10" s="44">
        <f>SUM(V6:V9)</f>
        <v>2</v>
      </c>
      <c r="W10" s="42">
        <f>IFERROR(V10/P10,"-")</f>
        <v>0.11764705882353</v>
      </c>
      <c r="X10" s="183">
        <f>SUM(X6:X9)</f>
        <v>6000</v>
      </c>
      <c r="Y10" s="183">
        <f>IFERROR(X10/P10,"-")</f>
        <v>352.94117647059</v>
      </c>
      <c r="Z10" s="183">
        <f>IFERROR(X10/V10,"-")</f>
        <v>3000</v>
      </c>
      <c r="AA10" s="183">
        <f>X10-J10</f>
        <v>6000</v>
      </c>
      <c r="AB10" s="45" t="str">
        <f>X10/J10</f>
        <v>0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