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<sst xmlns="http://schemas.openxmlformats.org/spreadsheetml/2006/main" uniqueCount="154">
  <si>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</si>
  <si>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</si>
  <si>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</si>
  <si>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</si>
  <si>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</si>
  <si>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</si>
  <si>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</si>
  <si>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</si>
  <si>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</si>
  <si>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</si>
  <si>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</si>
  <si>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</si>
  <si>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</si>
  <si>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</si>
  <si>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</si>
  <si>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</si>
  <si>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</si>
  <si>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</si>
  <si>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</si>
  <si>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</si>
  <si>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</si>
  <si>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</si>
  <si>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</si>
  <si>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</si>
  <si>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</si>
  <si>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</si>
  <si>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</si>
  <si>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</si>
  <si>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</si>
  <si>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</si>
  <si>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</si>
  <si>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</si>
  <si>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</si>
  <si>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</si>
  <si>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</si>
  <si>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</si>
  <si>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</si>
  <si>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</si>
  <si>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</si>
  <si>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</si>
  <si>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</si>
  <si>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</si>
  <si>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</si>
  <si>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</si>
  <si>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</si>
  <si>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</si>
  <si>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</si>
  <si>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</si>
  <si>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</si>
  <si>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</si>
  <si>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</si>
  <si>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</si>
  <si>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</si>
  <si>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</si>
  <si>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</si>
  <si>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</si>
  <si>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</si>
  <si>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</si>
  <si>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</si>
  <si>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</si>
  <si>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</si>
  <si>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</si>
  <si>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</si>
  <si>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ic4598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</si>
  <si>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</si>
  <si>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</si>
  <si>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</si>
  <si>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</si>
  <si>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</si>
  <si>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</si>
  <si>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ic4599</t>
  </si>
  <si>
    <t>空電</t>
  </si>
  <si>
    <t>ln_ink1265</t>
  </si>
  <si>
    <t>男女募集版(LINEver)（藤井レイラ）</t>
  </si>
  <si>
    <t>全5段バージョン</t>
  </si>
  <si>
    <t>line</t>
  </si>
  <si>
    <t>ic4600</t>
  </si>
  <si>
    <t>ic4601</t>
  </si>
  <si>
    <t>記事風アレンジ・スポニチ・報知</t>
  </si>
  <si>
    <t>y20</t>
  </si>
  <si>
    <t>ic4602</t>
  </si>
  <si>
    <t>新聞 TOTAL</t>
  </si>
  <si>
    <t>●雑誌 広告</t>
  </si>
  <si>
    <t>za296</t>
  </si>
  <si>
    <t>日本ジャーナル出版</t>
  </si>
  <si>
    <t>記事版（複数）</t>
  </si>
  <si>
    <t>素人お持ち帰り</t>
  </si>
  <si>
    <t>lp07</t>
  </si>
  <si>
    <t>週刊実話</t>
  </si>
  <si>
    <t>1C2P</t>
  </si>
  <si>
    <t>4月23日(木)</t>
  </si>
  <si>
    <t>za297</t>
  </si>
  <si>
    <t>ad987</t>
  </si>
  <si>
    <t>大洋図書</t>
  </si>
  <si>
    <t>2P縦書き男性募集版</t>
  </si>
  <si>
    <t>y21</t>
  </si>
  <si>
    <t>実話ナックルズGOLD ドキュメント</t>
  </si>
  <si>
    <t>4月08日(水)</t>
  </si>
  <si>
    <t>ad988</t>
  </si>
  <si>
    <t>ad989</t>
  </si>
  <si>
    <t>1P縦書き男性募集版-アレンジ</t>
  </si>
  <si>
    <t>実話ナックルズウルトラ ストロング</t>
  </si>
  <si>
    <t>表4</t>
  </si>
  <si>
    <t>4月16日(木)</t>
  </si>
  <si>
    <t>ad990</t>
  </si>
  <si>
    <t>ad991</t>
  </si>
  <si>
    <t>5P男女募集(インタビュー風)版-アレンジ</t>
  </si>
  <si>
    <t>臨時増刊ラヴァーズ</t>
  </si>
  <si>
    <t>1C5P</t>
  </si>
  <si>
    <t>4月21日(火)</t>
  </si>
  <si>
    <t>ad992</t>
  </si>
  <si>
    <t>ad995</t>
  </si>
  <si>
    <t>日本文芸社</t>
  </si>
  <si>
    <t>2P縦書き(記事風)版-アレンジ</t>
  </si>
  <si>
    <t>週刊漫画ゴラク.4W金</t>
  </si>
  <si>
    <t>4月24日(金)</t>
  </si>
  <si>
    <t>ad996</t>
  </si>
  <si>
    <t>ad993</t>
  </si>
  <si>
    <t>DVD袋裏_男性募集版_AI</t>
  </si>
  <si>
    <t>lp01</t>
  </si>
  <si>
    <t>アサヒ芸能.4W火</t>
  </si>
  <si>
    <t>DVD袋裏4C</t>
  </si>
  <si>
    <t>4月28日(火)</t>
  </si>
  <si>
    <t>ad994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</si>
  <si>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</si>
  <si>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</si>
  <si>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</si>
  <si>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</si>
  <si>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</si>
  <si>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</si>
  <si>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</si>
  <si>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4/1～4/30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</si>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</sst>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6</v>
      </c>
      <c r="D6" s="330">
        <v>230000</v>
      </c>
      <c r="E6" s="79">
        <v>44</v>
      </c>
      <c r="F6" s="79">
        <v>21</v>
      </c>
      <c r="G6" s="79">
        <v>55</v>
      </c>
      <c r="H6" s="89">
        <v>11</v>
      </c>
      <c r="I6" s="90">
        <v>0</v>
      </c>
      <c r="J6" s="143">
        <f>H6+I6</f>
        <v>11</v>
      </c>
      <c r="K6" s="80">
        <f>IFERROR(J6/G6,"-")</f>
        <v>0.2</v>
      </c>
      <c r="L6" s="79">
        <v>10</v>
      </c>
      <c r="M6" s="79">
        <v>1</v>
      </c>
      <c r="N6" s="80">
        <f>IFERROR(L6/J6,"-")</f>
        <v>0.90909090909091</v>
      </c>
      <c r="O6" s="81">
        <f>IFERROR(D6/J6,"-")</f>
        <v>20909.090909091</v>
      </c>
      <c r="P6" s="82">
        <v>1</v>
      </c>
      <c r="Q6" s="80">
        <f>IFERROR(P6/J6,"-")</f>
        <v>0.090909090909091</v>
      </c>
      <c r="R6" s="335">
        <v>18000</v>
      </c>
      <c r="S6" s="336">
        <f>IFERROR(R6/J6,"-")</f>
        <v>1636.3636363636</v>
      </c>
      <c r="T6" s="336">
        <f>IFERROR(R6/P6,"-")</f>
        <v>18000</v>
      </c>
      <c r="U6" s="330">
        <f>IFERROR(R6-D6,"-")</f>
        <v>-212000</v>
      </c>
      <c r="V6" s="83">
        <f>R6/D6</f>
        <v>0.078260869565217</v>
      </c>
      <c r="W6" s="77"/>
      <c r="X6" s="142"/>
    </row>
    <row r="7" spans="1:24">
      <c r="A7" s="78"/>
      <c r="B7" s="84" t="s">
        <v>24</v>
      </c>
      <c r="C7" s="84">
        <v>12</v>
      </c>
      <c r="D7" s="330">
        <v>580000</v>
      </c>
      <c r="E7" s="79">
        <v>18</v>
      </c>
      <c r="F7" s="79">
        <v>12</v>
      </c>
      <c r="G7" s="79">
        <v>33</v>
      </c>
      <c r="H7" s="89">
        <v>4</v>
      </c>
      <c r="I7" s="90">
        <v>0</v>
      </c>
      <c r="J7" s="143">
        <f>H7+I7</f>
        <v>4</v>
      </c>
      <c r="K7" s="80">
        <f>IFERROR(J7/G7,"-")</f>
        <v>0.12121212121212</v>
      </c>
      <c r="L7" s="79">
        <v>4</v>
      </c>
      <c r="M7" s="79">
        <v>0</v>
      </c>
      <c r="N7" s="80">
        <f>IFERROR(L7/J7,"-")</f>
        <v>1</v>
      </c>
      <c r="O7" s="81">
        <f>IFERROR(D7/J7,"-")</f>
        <v>145000</v>
      </c>
      <c r="P7" s="82">
        <v>0</v>
      </c>
      <c r="Q7" s="80">
        <f>IFERROR(P7/J7,"-")</f>
        <v>0</v>
      </c>
      <c r="R7" s="335">
        <v>0</v>
      </c>
      <c r="S7" s="336">
        <f>IFERROR(R7/J7,"-")</f>
        <v>0</v>
      </c>
      <c r="T7" s="336" t="str">
        <f>IFERROR(R7/P7,"-")</f>
        <v>-</v>
      </c>
      <c r="U7" s="330">
        <f>IFERROR(R7-D7,"-")</f>
        <v>-580000</v>
      </c>
      <c r="V7" s="83">
        <f>R7/D7</f>
        <v>0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4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8</v>
      </c>
      <c r="D9" s="330">
        <v>2593062</v>
      </c>
      <c r="E9" s="79">
        <v>3199</v>
      </c>
      <c r="F9" s="79">
        <v>0</v>
      </c>
      <c r="G9" s="79">
        <v>84159</v>
      </c>
      <c r="H9" s="89">
        <v>979</v>
      </c>
      <c r="I9" s="90">
        <v>39</v>
      </c>
      <c r="J9" s="143">
        <f>H9+I9</f>
        <v>1018</v>
      </c>
      <c r="K9" s="80">
        <f>IFERROR(J9/G9,"-")</f>
        <v>0.012096151332597</v>
      </c>
      <c r="L9" s="79">
        <v>588</v>
      </c>
      <c r="M9" s="79">
        <v>166</v>
      </c>
      <c r="N9" s="80">
        <f>IFERROR(L9/J9,"-")</f>
        <v>0.57760314341847</v>
      </c>
      <c r="O9" s="81">
        <f>IFERROR(D9/J9,"-")</f>
        <v>2547.2121807466</v>
      </c>
      <c r="P9" s="82">
        <v>68</v>
      </c>
      <c r="Q9" s="80">
        <f>IFERROR(P9/J9,"-")</f>
        <v>0.066797642436149</v>
      </c>
      <c r="R9" s="335">
        <v>1300240</v>
      </c>
      <c r="S9" s="336">
        <f>IFERROR(R9/J9,"-")</f>
        <v>1277.2495088409</v>
      </c>
      <c r="T9" s="336">
        <f>IFERROR(R9/P9,"-")</f>
        <v>19121.176470588</v>
      </c>
      <c r="U9" s="330">
        <f>IFERROR(R9-D9,"-")</f>
        <v>-1292822</v>
      </c>
      <c r="V9" s="83">
        <f>R9/D9</f>
        <v>0.50143035530967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3403062</v>
      </c>
      <c r="E12" s="41">
        <f>SUM(E6:E10)</f>
        <v>3261</v>
      </c>
      <c r="F12" s="41">
        <f>SUM(F6:F10)</f>
        <v>33</v>
      </c>
      <c r="G12" s="41">
        <f>SUM(G6:G10)</f>
        <v>84251</v>
      </c>
      <c r="H12" s="41">
        <f>SUM(H6:H10)</f>
        <v>994</v>
      </c>
      <c r="I12" s="41">
        <f>SUM(I6:I10)</f>
        <v>39</v>
      </c>
      <c r="J12" s="41">
        <f>SUM(J6:J10)</f>
        <v>1033</v>
      </c>
      <c r="K12" s="42">
        <f>IFERROR(J12/G12,"-")</f>
        <v>0.012260982065495</v>
      </c>
      <c r="L12" s="76">
        <f>SUM(L6:L10)</f>
        <v>602</v>
      </c>
      <c r="M12" s="76">
        <f>SUM(M6:M10)</f>
        <v>167</v>
      </c>
      <c r="N12" s="42">
        <f>IFERROR(L12/J12,"-")</f>
        <v>0.58276863504356</v>
      </c>
      <c r="O12" s="43">
        <f>IFERROR(D12/J12,"-")</f>
        <v>3294.348499516</v>
      </c>
      <c r="P12" s="44">
        <f>SUM(P6:P10)</f>
        <v>69</v>
      </c>
      <c r="Q12" s="42">
        <f>IFERROR(P12/J12,"-")</f>
        <v>0.066795740561471</v>
      </c>
      <c r="R12" s="333">
        <f>SUM(R6:R10)</f>
        <v>1318240</v>
      </c>
      <c r="S12" s="333">
        <f>IFERROR(R12/J12,"-")</f>
        <v>1276.1277831559</v>
      </c>
      <c r="T12" s="333">
        <f>IFERROR(R12/P12,"-")</f>
        <v>19104.927536232</v>
      </c>
      <c r="U12" s="333">
        <f>SUM(U6:U10)</f>
        <v>-2084822</v>
      </c>
      <c r="V12" s="45">
        <f>IFERROR(R12/D12,"-")</f>
        <v>0.38736878728627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0.078260869565217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230000</v>
      </c>
      <c r="K6" s="79">
        <v>9</v>
      </c>
      <c r="L6" s="79">
        <v>0</v>
      </c>
      <c r="M6" s="79">
        <v>23</v>
      </c>
      <c r="N6" s="89">
        <v>4</v>
      </c>
      <c r="O6" s="90">
        <v>0</v>
      </c>
      <c r="P6" s="91">
        <f>N6+O6</f>
        <v>4</v>
      </c>
      <c r="Q6" s="80">
        <f>IFERROR(P6/M6,"-")</f>
        <v>0.17391304347826</v>
      </c>
      <c r="R6" s="79">
        <v>4</v>
      </c>
      <c r="S6" s="79">
        <v>0</v>
      </c>
      <c r="T6" s="80">
        <f>IFERROR(R6/(P6),"-")</f>
        <v>1</v>
      </c>
      <c r="U6" s="336">
        <f>IFERROR(J6/SUM(N6:O11),"-")</f>
        <v>20909.090909091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SUM(X6:X11)-SUM(J6:J11)</f>
        <v>-212000</v>
      </c>
      <c r="AB6" s="83">
        <f>SUM(X6:X11)/SUM(J6:J11)</f>
        <v>0.078260869565217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2</v>
      </c>
      <c r="BO6" s="118">
        <f>IF(P6=0,"",IF(BN6=0,"",(BN6/P6)))</f>
        <v>0.5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/>
      <c r="BX6" s="125">
        <f>IF(P6=0,"",IF(BW6=0,"",(BW6/P6)))</f>
        <v>0</v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>
        <v>2</v>
      </c>
      <c r="CG6" s="132">
        <f>IF(P6=0,"",IF(CF6=0,"",(CF6/P6)))</f>
        <v>0.5</v>
      </c>
      <c r="CH6" s="133"/>
      <c r="CI6" s="134">
        <f>IFERROR(CH6/CF6,"-")</f>
        <v>0</v>
      </c>
      <c r="CJ6" s="135"/>
      <c r="CK6" s="136">
        <f>IFERROR(CJ6/CF6,"-")</f>
        <v>0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12</v>
      </c>
      <c r="L7" s="79">
        <v>9</v>
      </c>
      <c r="M7" s="79">
        <v>1</v>
      </c>
      <c r="N7" s="89">
        <v>2</v>
      </c>
      <c r="O7" s="90">
        <v>0</v>
      </c>
      <c r="P7" s="91">
        <f>N7+O7</f>
        <v>2</v>
      </c>
      <c r="Q7" s="80">
        <f>IFERROR(P7/M7,"-")</f>
        <v>2</v>
      </c>
      <c r="R7" s="79">
        <v>1</v>
      </c>
      <c r="S7" s="79">
        <v>1</v>
      </c>
      <c r="T7" s="80">
        <f>IFERROR(R7/(P7),"-")</f>
        <v>0.5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1</v>
      </c>
      <c r="BO7" s="118">
        <f>IF(P7=0,"",IF(BN7=0,"",(BN7/P7)))</f>
        <v>0.5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>
        <v>1</v>
      </c>
      <c r="BX7" s="125">
        <f>IF(P7=0,"",IF(BW7=0,"",(BW7/P7)))</f>
        <v>0.5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73</v>
      </c>
      <c r="E8" s="347" t="s">
        <v>74</v>
      </c>
      <c r="F8" s="347" t="s">
        <v>75</v>
      </c>
      <c r="G8" s="88"/>
      <c r="H8" s="88"/>
      <c r="I8" s="88"/>
      <c r="J8" s="330"/>
      <c r="K8" s="79">
        <v>0</v>
      </c>
      <c r="L8" s="79">
        <v>0</v>
      </c>
      <c r="M8" s="79">
        <v>0</v>
      </c>
      <c r="N8" s="89">
        <v>1</v>
      </c>
      <c r="O8" s="90">
        <v>0</v>
      </c>
      <c r="P8" s="91">
        <f>N8+O8</f>
        <v>1</v>
      </c>
      <c r="Q8" s="80" t="str">
        <f>IFERROR(P8/M8,"-")</f>
        <v>-</v>
      </c>
      <c r="R8" s="79">
        <v>1</v>
      </c>
      <c r="S8" s="79">
        <v>0</v>
      </c>
      <c r="T8" s="80">
        <f>IFERROR(R8/(P8),"-")</f>
        <v>1</v>
      </c>
      <c r="U8" s="336"/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/>
      <c r="AB8" s="83"/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>
        <v>1</v>
      </c>
      <c r="BX8" s="125">
        <f>IF(P8=0,"",IF(BW8=0,"",(BW8/P8)))</f>
        <v>1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76</v>
      </c>
      <c r="C9" s="347"/>
      <c r="D9" s="347" t="s">
        <v>73</v>
      </c>
      <c r="E9" s="347" t="s">
        <v>74</v>
      </c>
      <c r="F9" s="347" t="s">
        <v>71</v>
      </c>
      <c r="G9" s="88"/>
      <c r="H9" s="88"/>
      <c r="I9" s="88"/>
      <c r="J9" s="330"/>
      <c r="K9" s="79">
        <v>9</v>
      </c>
      <c r="L9" s="79">
        <v>5</v>
      </c>
      <c r="M9" s="79">
        <v>9</v>
      </c>
      <c r="N9" s="89">
        <v>2</v>
      </c>
      <c r="O9" s="90">
        <v>0</v>
      </c>
      <c r="P9" s="91">
        <f>N9+O9</f>
        <v>2</v>
      </c>
      <c r="Q9" s="80">
        <f>IFERROR(P9/M9,"-")</f>
        <v>0.22222222222222</v>
      </c>
      <c r="R9" s="79">
        <v>2</v>
      </c>
      <c r="S9" s="79">
        <v>0</v>
      </c>
      <c r="T9" s="80">
        <f>IFERROR(R9/(P9),"-")</f>
        <v>1</v>
      </c>
      <c r="U9" s="336"/>
      <c r="V9" s="82">
        <v>1</v>
      </c>
      <c r="W9" s="80">
        <f>IF(P9=0,"-",V9/P9)</f>
        <v>0.5</v>
      </c>
      <c r="X9" s="335">
        <v>18000</v>
      </c>
      <c r="Y9" s="336">
        <f>IFERROR(X9/P9,"-")</f>
        <v>9000</v>
      </c>
      <c r="Z9" s="336">
        <f>IFERROR(X9/V9,"-")</f>
        <v>18000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>
        <v>2</v>
      </c>
      <c r="BX9" s="125">
        <f>IF(P9=0,"",IF(BW9=0,"",(BW9/P9)))</f>
        <v>1</v>
      </c>
      <c r="BY9" s="126">
        <v>1</v>
      </c>
      <c r="BZ9" s="127">
        <f>IFERROR(BY9/BW9,"-")</f>
        <v>0.5</v>
      </c>
      <c r="CA9" s="128">
        <v>21000</v>
      </c>
      <c r="CB9" s="129">
        <f>IFERROR(CA9/BW9,"-")</f>
        <v>10500</v>
      </c>
      <c r="CC9" s="130"/>
      <c r="CD9" s="130"/>
      <c r="CE9" s="130">
        <v>1</v>
      </c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1</v>
      </c>
      <c r="CP9" s="139">
        <v>18000</v>
      </c>
      <c r="CQ9" s="139">
        <v>21000</v>
      </c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77</v>
      </c>
      <c r="C10" s="347"/>
      <c r="D10" s="347" t="s">
        <v>64</v>
      </c>
      <c r="E10" s="347" t="s">
        <v>78</v>
      </c>
      <c r="F10" s="347" t="s">
        <v>79</v>
      </c>
      <c r="G10" s="88"/>
      <c r="H10" s="88"/>
      <c r="I10" s="88"/>
      <c r="J10" s="330"/>
      <c r="K10" s="79">
        <v>3</v>
      </c>
      <c r="L10" s="79">
        <v>0</v>
      </c>
      <c r="M10" s="79">
        <v>13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/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/>
      <c r="AB10" s="83"/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80</v>
      </c>
      <c r="C11" s="347"/>
      <c r="D11" s="347" t="s">
        <v>64</v>
      </c>
      <c r="E11" s="347" t="s">
        <v>78</v>
      </c>
      <c r="F11" s="347" t="s">
        <v>71</v>
      </c>
      <c r="G11" s="88"/>
      <c r="H11" s="88"/>
      <c r="I11" s="88"/>
      <c r="J11" s="330"/>
      <c r="K11" s="79">
        <v>11</v>
      </c>
      <c r="L11" s="79">
        <v>7</v>
      </c>
      <c r="M11" s="79">
        <v>9</v>
      </c>
      <c r="N11" s="89">
        <v>2</v>
      </c>
      <c r="O11" s="90">
        <v>0</v>
      </c>
      <c r="P11" s="91">
        <f>N11+O11</f>
        <v>2</v>
      </c>
      <c r="Q11" s="80">
        <f>IFERROR(P11/M11,"-")</f>
        <v>0.22222222222222</v>
      </c>
      <c r="R11" s="79">
        <v>2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1</v>
      </c>
      <c r="AN11" s="99">
        <f>IF(P11=0,"",IF(AM11=0,"",(AM11/P11)))</f>
        <v>0.5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1</v>
      </c>
      <c r="BX11" s="125">
        <f>IF(P11=0,"",IF(BW11=0,"",(BW11/P11)))</f>
        <v>0.5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30"/>
      <c r="B12" s="85"/>
      <c r="C12" s="86"/>
      <c r="D12" s="86"/>
      <c r="E12" s="86"/>
      <c r="F12" s="87"/>
      <c r="G12" s="88"/>
      <c r="H12" s="88"/>
      <c r="I12" s="88"/>
      <c r="J12" s="331"/>
      <c r="K12" s="34"/>
      <c r="L12" s="34"/>
      <c r="M12" s="31"/>
      <c r="N12" s="23"/>
      <c r="O12" s="23"/>
      <c r="P12" s="23"/>
      <c r="Q12" s="32"/>
      <c r="R12" s="32"/>
      <c r="S12" s="23"/>
      <c r="T12" s="32"/>
      <c r="U12" s="337"/>
      <c r="V12" s="25"/>
      <c r="W12" s="25"/>
      <c r="X12" s="337"/>
      <c r="Y12" s="337"/>
      <c r="Z12" s="337"/>
      <c r="AA12" s="337"/>
      <c r="AB12" s="33"/>
      <c r="AC12" s="57"/>
      <c r="AD12" s="61"/>
      <c r="AE12" s="62"/>
      <c r="AF12" s="61"/>
      <c r="AG12" s="65"/>
      <c r="AH12" s="66"/>
      <c r="AI12" s="67"/>
      <c r="AJ12" s="68"/>
      <c r="AK12" s="68"/>
      <c r="AL12" s="68"/>
      <c r="AM12" s="61"/>
      <c r="AN12" s="62"/>
      <c r="AO12" s="61"/>
      <c r="AP12" s="65"/>
      <c r="AQ12" s="66"/>
      <c r="AR12" s="67"/>
      <c r="AS12" s="68"/>
      <c r="AT12" s="68"/>
      <c r="AU12" s="68"/>
      <c r="AV12" s="61"/>
      <c r="AW12" s="62"/>
      <c r="AX12" s="61"/>
      <c r="AY12" s="65"/>
      <c r="AZ12" s="66"/>
      <c r="BA12" s="67"/>
      <c r="BB12" s="68"/>
      <c r="BC12" s="68"/>
      <c r="BD12" s="68"/>
      <c r="BE12" s="61"/>
      <c r="BF12" s="62"/>
      <c r="BG12" s="61"/>
      <c r="BH12" s="65"/>
      <c r="BI12" s="66"/>
      <c r="BJ12" s="67"/>
      <c r="BK12" s="68"/>
      <c r="BL12" s="68"/>
      <c r="BM12" s="68"/>
      <c r="BN12" s="63"/>
      <c r="BO12" s="64"/>
      <c r="BP12" s="61"/>
      <c r="BQ12" s="65"/>
      <c r="BR12" s="66"/>
      <c r="BS12" s="67"/>
      <c r="BT12" s="68"/>
      <c r="BU12" s="68"/>
      <c r="BV12" s="68"/>
      <c r="BW12" s="63"/>
      <c r="BX12" s="64"/>
      <c r="BY12" s="61"/>
      <c r="BZ12" s="65"/>
      <c r="CA12" s="66"/>
      <c r="CB12" s="67"/>
      <c r="CC12" s="68"/>
      <c r="CD12" s="68"/>
      <c r="CE12" s="68"/>
      <c r="CF12" s="63"/>
      <c r="CG12" s="64"/>
      <c r="CH12" s="61"/>
      <c r="CI12" s="65"/>
      <c r="CJ12" s="66"/>
      <c r="CK12" s="67"/>
      <c r="CL12" s="68"/>
      <c r="CM12" s="68"/>
      <c r="CN12" s="68"/>
      <c r="CO12" s="69"/>
      <c r="CP12" s="66"/>
      <c r="CQ12" s="66"/>
      <c r="CR12" s="66"/>
      <c r="CS12" s="70"/>
    </row>
    <row r="13" spans="1:98">
      <c r="A13" s="30"/>
      <c r="B13" s="37"/>
      <c r="C13" s="21"/>
      <c r="D13" s="21"/>
      <c r="E13" s="21"/>
      <c r="F13" s="22"/>
      <c r="G13" s="36"/>
      <c r="H13" s="36"/>
      <c r="I13" s="73"/>
      <c r="J13" s="332"/>
      <c r="K13" s="34"/>
      <c r="L13" s="34"/>
      <c r="M13" s="31"/>
      <c r="N13" s="23"/>
      <c r="O13" s="23"/>
      <c r="P13" s="23"/>
      <c r="Q13" s="32"/>
      <c r="R13" s="32"/>
      <c r="S13" s="23"/>
      <c r="T13" s="32"/>
      <c r="U13" s="337"/>
      <c r="V13" s="25"/>
      <c r="W13" s="25"/>
      <c r="X13" s="337"/>
      <c r="Y13" s="337"/>
      <c r="Z13" s="337"/>
      <c r="AA13" s="337"/>
      <c r="AB13" s="33"/>
      <c r="AC13" s="59"/>
      <c r="AD13" s="61"/>
      <c r="AE13" s="62"/>
      <c r="AF13" s="61"/>
      <c r="AG13" s="65"/>
      <c r="AH13" s="66"/>
      <c r="AI13" s="67"/>
      <c r="AJ13" s="68"/>
      <c r="AK13" s="68"/>
      <c r="AL13" s="68"/>
      <c r="AM13" s="61"/>
      <c r="AN13" s="62"/>
      <c r="AO13" s="61"/>
      <c r="AP13" s="65"/>
      <c r="AQ13" s="66"/>
      <c r="AR13" s="67"/>
      <c r="AS13" s="68"/>
      <c r="AT13" s="68"/>
      <c r="AU13" s="68"/>
      <c r="AV13" s="61"/>
      <c r="AW13" s="62"/>
      <c r="AX13" s="61"/>
      <c r="AY13" s="65"/>
      <c r="AZ13" s="66"/>
      <c r="BA13" s="67"/>
      <c r="BB13" s="68"/>
      <c r="BC13" s="68"/>
      <c r="BD13" s="68"/>
      <c r="BE13" s="61"/>
      <c r="BF13" s="62"/>
      <c r="BG13" s="61"/>
      <c r="BH13" s="65"/>
      <c r="BI13" s="66"/>
      <c r="BJ13" s="67"/>
      <c r="BK13" s="68"/>
      <c r="BL13" s="68"/>
      <c r="BM13" s="68"/>
      <c r="BN13" s="63"/>
      <c r="BO13" s="64"/>
      <c r="BP13" s="61"/>
      <c r="BQ13" s="65"/>
      <c r="BR13" s="66"/>
      <c r="BS13" s="67"/>
      <c r="BT13" s="68"/>
      <c r="BU13" s="68"/>
      <c r="BV13" s="68"/>
      <c r="BW13" s="63"/>
      <c r="BX13" s="64"/>
      <c r="BY13" s="61"/>
      <c r="BZ13" s="65"/>
      <c r="CA13" s="66"/>
      <c r="CB13" s="67"/>
      <c r="CC13" s="68"/>
      <c r="CD13" s="68"/>
      <c r="CE13" s="68"/>
      <c r="CF13" s="63"/>
      <c r="CG13" s="64"/>
      <c r="CH13" s="61"/>
      <c r="CI13" s="65"/>
      <c r="CJ13" s="66"/>
      <c r="CK13" s="67"/>
      <c r="CL13" s="68"/>
      <c r="CM13" s="68"/>
      <c r="CN13" s="68"/>
      <c r="CO13" s="69"/>
      <c r="CP13" s="66"/>
      <c r="CQ13" s="66"/>
      <c r="CR13" s="66"/>
      <c r="CS13" s="70"/>
    </row>
    <row r="14" spans="1:98">
      <c r="A14" s="19">
        <f>AB14</f>
        <v>0.078260869565217</v>
      </c>
      <c r="B14" s="39"/>
      <c r="C14" s="39"/>
      <c r="D14" s="39"/>
      <c r="E14" s="39"/>
      <c r="F14" s="39"/>
      <c r="G14" s="40" t="s">
        <v>81</v>
      </c>
      <c r="H14" s="40"/>
      <c r="I14" s="40"/>
      <c r="J14" s="333">
        <f>SUM(J6:J13)</f>
        <v>230000</v>
      </c>
      <c r="K14" s="41">
        <f>SUM(K6:K13)</f>
        <v>44</v>
      </c>
      <c r="L14" s="41">
        <f>SUM(L6:L13)</f>
        <v>21</v>
      </c>
      <c r="M14" s="41">
        <f>SUM(M6:M13)</f>
        <v>55</v>
      </c>
      <c r="N14" s="41">
        <f>SUM(N6:N13)</f>
        <v>11</v>
      </c>
      <c r="O14" s="41">
        <f>SUM(O6:O13)</f>
        <v>0</v>
      </c>
      <c r="P14" s="41">
        <f>SUM(P6:P13)</f>
        <v>11</v>
      </c>
      <c r="Q14" s="42">
        <f>IFERROR(P14/M14,"-")</f>
        <v>0.2</v>
      </c>
      <c r="R14" s="76">
        <f>SUM(R6:R13)</f>
        <v>10</v>
      </c>
      <c r="S14" s="76">
        <f>SUM(S6:S13)</f>
        <v>1</v>
      </c>
      <c r="T14" s="42">
        <f>IFERROR(R14/P14,"-")</f>
        <v>0.90909090909091</v>
      </c>
      <c r="U14" s="338">
        <f>IFERROR(J14/P14,"-")</f>
        <v>20909.090909091</v>
      </c>
      <c r="V14" s="44">
        <f>SUM(V6:V13)</f>
        <v>1</v>
      </c>
      <c r="W14" s="42">
        <f>IFERROR(V14/P14,"-")</f>
        <v>0.090909090909091</v>
      </c>
      <c r="X14" s="333">
        <f>SUM(X6:X13)</f>
        <v>18000</v>
      </c>
      <c r="Y14" s="333">
        <f>IFERROR(X14/P14,"-")</f>
        <v>1636.3636363636</v>
      </c>
      <c r="Z14" s="333">
        <f>IFERROR(X14/V14,"-")</f>
        <v>18000</v>
      </c>
      <c r="AA14" s="333">
        <f>X14-J14</f>
        <v>-212000</v>
      </c>
      <c r="AB14" s="45">
        <f>X14/J14</f>
        <v>0.078260869565217</v>
      </c>
      <c r="AC14" s="58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11"/>
    <mergeCell ref="J6:J11"/>
    <mergeCell ref="U6:U11"/>
    <mergeCell ref="AA6:AA11"/>
    <mergeCell ref="AB6:AB11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0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82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83</v>
      </c>
      <c r="C6" s="347" t="s">
        <v>84</v>
      </c>
      <c r="D6" s="347" t="s">
        <v>85</v>
      </c>
      <c r="E6" s="347" t="s">
        <v>86</v>
      </c>
      <c r="F6" s="347" t="s">
        <v>87</v>
      </c>
      <c r="G6" s="88" t="s">
        <v>88</v>
      </c>
      <c r="H6" s="88" t="s">
        <v>89</v>
      </c>
      <c r="I6" s="88" t="s">
        <v>90</v>
      </c>
      <c r="J6" s="330">
        <v>200000</v>
      </c>
      <c r="K6" s="79">
        <v>0</v>
      </c>
      <c r="L6" s="79">
        <v>0</v>
      </c>
      <c r="M6" s="79">
        <v>2</v>
      </c>
      <c r="N6" s="89">
        <v>0</v>
      </c>
      <c r="O6" s="90">
        <v>0</v>
      </c>
      <c r="P6" s="91">
        <f>N6+O6</f>
        <v>0</v>
      </c>
      <c r="Q6" s="80">
        <f>IFERROR(P6/M6,"-")</f>
        <v>0</v>
      </c>
      <c r="R6" s="79">
        <v>0</v>
      </c>
      <c r="S6" s="79">
        <v>0</v>
      </c>
      <c r="T6" s="80" t="str">
        <f>IFERROR(R6/(P6),"-")</f>
        <v>-</v>
      </c>
      <c r="U6" s="336" t="str">
        <f>IFERROR(J6/SUM(N6:O7),"-")</f>
        <v>-</v>
      </c>
      <c r="V6" s="82">
        <v>0</v>
      </c>
      <c r="W6" s="80" t="str">
        <f>IF(P6=0,"-",V6/P6)</f>
        <v>-</v>
      </c>
      <c r="X6" s="335">
        <v>0</v>
      </c>
      <c r="Y6" s="336" t="str">
        <f>IFERROR(X6/P6,"-")</f>
        <v>-</v>
      </c>
      <c r="Z6" s="336" t="str">
        <f>IFERROR(X6/V6,"-")</f>
        <v>-</v>
      </c>
      <c r="AA6" s="330">
        <f>SUM(X6:X7)-SUM(J6:J7)</f>
        <v>-200000</v>
      </c>
      <c r="AB6" s="83">
        <f>SUM(X6:X7)/SUM(J6:J7)</f>
        <v>0</v>
      </c>
      <c r="AC6" s="77"/>
      <c r="AD6" s="92"/>
      <c r="AE6" s="93" t="str">
        <f>IF(P6=0,"",IF(AD6=0,"",(AD6/P6)))</f>
        <v/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 t="str">
        <f>IF(P6=0,"",IF(AM6=0,"",(AM6/P6)))</f>
        <v/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 t="str">
        <f>IF(P6=0,"",IF(AV6=0,"",(AV6/P6)))</f>
        <v/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 t="str">
        <f>IF(P6=0,"",IF(BE6=0,"",(BE6/P6)))</f>
        <v/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 t="str">
        <f>IF(P6=0,"",IF(BN6=0,"",(BN6/P6)))</f>
        <v/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/>
      <c r="BX6" s="125" t="str">
        <f>IF(P6=0,"",IF(BW6=0,"",(BW6/P6)))</f>
        <v/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 t="str">
        <f>IF(P6=0,"",IF(CF6=0,"",(CF6/P6)))</f>
        <v/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91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0</v>
      </c>
      <c r="L7" s="79">
        <v>0</v>
      </c>
      <c r="M7" s="79">
        <v>0</v>
      </c>
      <c r="N7" s="89">
        <v>0</v>
      </c>
      <c r="O7" s="90">
        <v>0</v>
      </c>
      <c r="P7" s="91">
        <f>N7+O7</f>
        <v>0</v>
      </c>
      <c r="Q7" s="80" t="str">
        <f>IFERROR(P7/M7,"-")</f>
        <v>-</v>
      </c>
      <c r="R7" s="79">
        <v>0</v>
      </c>
      <c r="S7" s="79">
        <v>0</v>
      </c>
      <c r="T7" s="80" t="str">
        <f>IFERROR(R7/(P7),"-")</f>
        <v>-</v>
      </c>
      <c r="U7" s="336"/>
      <c r="V7" s="82">
        <v>0</v>
      </c>
      <c r="W7" s="80" t="str">
        <f>IF(P7=0,"-",V7/P7)</f>
        <v>-</v>
      </c>
      <c r="X7" s="335">
        <v>0</v>
      </c>
      <c r="Y7" s="336" t="str">
        <f>IFERROR(X7/P7,"-")</f>
        <v>-</v>
      </c>
      <c r="Z7" s="336" t="str">
        <f>IFERROR(X7/V7,"-")</f>
        <v>-</v>
      </c>
      <c r="AA7" s="330"/>
      <c r="AB7" s="83"/>
      <c r="AC7" s="77"/>
      <c r="AD7" s="92"/>
      <c r="AE7" s="93" t="str">
        <f>IF(P7=0,"",IF(AD7=0,"",(AD7/P7)))</f>
        <v/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 t="str">
        <f>IF(P7=0,"",IF(AM7=0,"",(AM7/P7)))</f>
        <v/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 t="str">
        <f>IF(P7=0,"",IF(AV7=0,"",(AV7/P7)))</f>
        <v/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 t="str">
        <f>IF(P7=0,"",IF(BE7=0,"",(BE7/P7)))</f>
        <v/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 t="str">
        <f>IF(P7=0,"",IF(BN7=0,"",(BN7/P7)))</f>
        <v/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/>
      <c r="BX7" s="125" t="str">
        <f>IF(P7=0,"",IF(BW7=0,"",(BW7/P7)))</f>
        <v/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 t="str">
        <f>IF(P7=0,"",IF(CF7=0,"",(CF7/P7)))</f>
        <v/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92</v>
      </c>
      <c r="C8" s="347" t="s">
        <v>93</v>
      </c>
      <c r="D8" s="347" t="s">
        <v>94</v>
      </c>
      <c r="E8" s="347"/>
      <c r="F8" s="347" t="s">
        <v>95</v>
      </c>
      <c r="G8" s="88" t="s">
        <v>96</v>
      </c>
      <c r="H8" s="88" t="s">
        <v>89</v>
      </c>
      <c r="I8" s="88" t="s">
        <v>97</v>
      </c>
      <c r="J8" s="330">
        <v>45000</v>
      </c>
      <c r="K8" s="79">
        <v>1</v>
      </c>
      <c r="L8" s="79">
        <v>0</v>
      </c>
      <c r="M8" s="79">
        <v>6</v>
      </c>
      <c r="N8" s="89">
        <v>0</v>
      </c>
      <c r="O8" s="90">
        <v>0</v>
      </c>
      <c r="P8" s="91">
        <f>N8+O8</f>
        <v>0</v>
      </c>
      <c r="Q8" s="80">
        <f>IFERROR(P8/M8,"-")</f>
        <v>0</v>
      </c>
      <c r="R8" s="79">
        <v>0</v>
      </c>
      <c r="S8" s="79">
        <v>0</v>
      </c>
      <c r="T8" s="80" t="str">
        <f>IFERROR(R8/(P8),"-")</f>
        <v>-</v>
      </c>
      <c r="U8" s="336">
        <f>IFERROR(J8/SUM(N8:O9),"-")</f>
        <v>45000</v>
      </c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>
        <f>SUM(X8:X9)-SUM(J8:J9)</f>
        <v>-45000</v>
      </c>
      <c r="AB8" s="83">
        <f>SUM(X8:X9)/SUM(J8:J9)</f>
        <v>0</v>
      </c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98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15</v>
      </c>
      <c r="L9" s="79">
        <v>12</v>
      </c>
      <c r="M9" s="79">
        <v>13</v>
      </c>
      <c r="N9" s="89">
        <v>1</v>
      </c>
      <c r="O9" s="90">
        <v>0</v>
      </c>
      <c r="P9" s="91">
        <f>N9+O9</f>
        <v>1</v>
      </c>
      <c r="Q9" s="80">
        <f>IFERROR(P9/M9,"-")</f>
        <v>0.076923076923077</v>
      </c>
      <c r="R9" s="79">
        <v>1</v>
      </c>
      <c r="S9" s="79">
        <v>0</v>
      </c>
      <c r="T9" s="80">
        <f>IFERROR(R9/(P9),"-")</f>
        <v>1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>
        <v>1</v>
      </c>
      <c r="CG9" s="132">
        <f>IF(P9=0,"",IF(CF9=0,"",(CF9/P9)))</f>
        <v>1</v>
      </c>
      <c r="CH9" s="133"/>
      <c r="CI9" s="134">
        <f>IFERROR(CH9/CF9,"-")</f>
        <v>0</v>
      </c>
      <c r="CJ9" s="135"/>
      <c r="CK9" s="136">
        <f>IFERROR(CJ9/CF9,"-")</f>
        <v>0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99</v>
      </c>
      <c r="C10" s="347" t="s">
        <v>93</v>
      </c>
      <c r="D10" s="347" t="s">
        <v>100</v>
      </c>
      <c r="E10" s="347"/>
      <c r="F10" s="347" t="s">
        <v>87</v>
      </c>
      <c r="G10" s="88" t="s">
        <v>101</v>
      </c>
      <c r="H10" s="88" t="s">
        <v>102</v>
      </c>
      <c r="I10" s="88" t="s">
        <v>103</v>
      </c>
      <c r="J10" s="330">
        <v>100000</v>
      </c>
      <c r="K10" s="79">
        <v>2</v>
      </c>
      <c r="L10" s="79">
        <v>0</v>
      </c>
      <c r="M10" s="79">
        <v>7</v>
      </c>
      <c r="N10" s="89">
        <v>2</v>
      </c>
      <c r="O10" s="90">
        <v>0</v>
      </c>
      <c r="P10" s="91">
        <f>N10+O10</f>
        <v>2</v>
      </c>
      <c r="Q10" s="80">
        <f>IFERROR(P10/M10,"-")</f>
        <v>0.28571428571429</v>
      </c>
      <c r="R10" s="79">
        <v>2</v>
      </c>
      <c r="S10" s="79">
        <v>0</v>
      </c>
      <c r="T10" s="80">
        <f>IFERROR(R10/(P10),"-")</f>
        <v>1</v>
      </c>
      <c r="U10" s="336">
        <f>IFERROR(J10/SUM(N10:O11),"-")</f>
        <v>33333.333333333</v>
      </c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>
        <f>SUM(X10:X11)-SUM(J10:J11)</f>
        <v>-100000</v>
      </c>
      <c r="AB10" s="83">
        <f>SUM(X10:X11)/SUM(J10:J11)</f>
        <v>0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1</v>
      </c>
      <c r="AN10" s="99">
        <f>IF(P10=0,"",IF(AM10=0,"",(AM10/P10)))</f>
        <v>0.5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1</v>
      </c>
      <c r="BO10" s="118">
        <f>IF(P10=0,"",IF(BN10=0,"",(BN10/P10)))</f>
        <v>0.5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/>
      <c r="BX10" s="125">
        <f>IF(P10=0,"",IF(BW10=0,"",(BW10/P10)))</f>
        <v>0</v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104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0</v>
      </c>
      <c r="L11" s="79">
        <v>0</v>
      </c>
      <c r="M11" s="79">
        <v>0</v>
      </c>
      <c r="N11" s="89">
        <v>1</v>
      </c>
      <c r="O11" s="90">
        <v>0</v>
      </c>
      <c r="P11" s="91">
        <f>N11+O11</f>
        <v>1</v>
      </c>
      <c r="Q11" s="80" t="str">
        <f>IFERROR(P11/M11,"-")</f>
        <v>-</v>
      </c>
      <c r="R11" s="79">
        <v>1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>
        <v>1</v>
      </c>
      <c r="AE11" s="93">
        <f>IF(P11=0,"",IF(AD11=0,"",(AD11/P11)))</f>
        <v>1</v>
      </c>
      <c r="AF11" s="92"/>
      <c r="AG11" s="94">
        <f>IFERROR(AF11/AD11,"-")</f>
        <v>0</v>
      </c>
      <c r="AH11" s="95"/>
      <c r="AI11" s="96">
        <f>IFERROR(AH11/AD11,"-")</f>
        <v>0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>
        <f>IF(P11=0,"",IF(BW11=0,"",(BW11/P11)))</f>
        <v>0</v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</v>
      </c>
      <c r="B12" s="347" t="s">
        <v>105</v>
      </c>
      <c r="C12" s="347" t="s">
        <v>93</v>
      </c>
      <c r="D12" s="347" t="s">
        <v>106</v>
      </c>
      <c r="E12" s="347"/>
      <c r="F12" s="347" t="s">
        <v>87</v>
      </c>
      <c r="G12" s="88" t="s">
        <v>107</v>
      </c>
      <c r="H12" s="88" t="s">
        <v>108</v>
      </c>
      <c r="I12" s="88" t="s">
        <v>109</v>
      </c>
      <c r="J12" s="330">
        <v>75000</v>
      </c>
      <c r="K12" s="79">
        <v>0</v>
      </c>
      <c r="L12" s="79">
        <v>0</v>
      </c>
      <c r="M12" s="79">
        <v>1</v>
      </c>
      <c r="N12" s="89">
        <v>0</v>
      </c>
      <c r="O12" s="90">
        <v>0</v>
      </c>
      <c r="P12" s="91">
        <f>N12+O12</f>
        <v>0</v>
      </c>
      <c r="Q12" s="80">
        <f>IFERROR(P12/M12,"-")</f>
        <v>0</v>
      </c>
      <c r="R12" s="79">
        <v>0</v>
      </c>
      <c r="S12" s="79">
        <v>0</v>
      </c>
      <c r="T12" s="80" t="str">
        <f>IFERROR(R12/(P12),"-")</f>
        <v>-</v>
      </c>
      <c r="U12" s="336" t="str">
        <f>IFERROR(J12/SUM(N12:O13),"-")</f>
        <v>-</v>
      </c>
      <c r="V12" s="82">
        <v>0</v>
      </c>
      <c r="W12" s="80" t="str">
        <f>IF(P12=0,"-",V12/P12)</f>
        <v>-</v>
      </c>
      <c r="X12" s="335">
        <v>0</v>
      </c>
      <c r="Y12" s="336" t="str">
        <f>IFERROR(X12/P12,"-")</f>
        <v>-</v>
      </c>
      <c r="Z12" s="336" t="str">
        <f>IFERROR(X12/V12,"-")</f>
        <v>-</v>
      </c>
      <c r="AA12" s="330">
        <f>SUM(X12:X13)-SUM(J12:J13)</f>
        <v>-75000</v>
      </c>
      <c r="AB12" s="83">
        <f>SUM(X12:X13)/SUM(J12:J13)</f>
        <v>0</v>
      </c>
      <c r="AC12" s="77"/>
      <c r="AD12" s="92"/>
      <c r="AE12" s="93" t="str">
        <f>IF(P12=0,"",IF(AD12=0,"",(AD12/P12)))</f>
        <v/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 t="str">
        <f>IF(P12=0,"",IF(AM12=0,"",(AM12/P12)))</f>
        <v/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 t="str">
        <f>IF(P12=0,"",IF(AV12=0,"",(AV12/P12)))</f>
        <v/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 t="str">
        <f>IF(P12=0,"",IF(BE12=0,"",(BE12/P12)))</f>
        <v/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 t="str">
        <f>IF(P12=0,"",IF(BN12=0,"",(BN12/P12)))</f>
        <v/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 t="str">
        <f>IF(P12=0,"",IF(BW12=0,"",(BW12/P12)))</f>
        <v/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 t="str">
        <f>IF(P12=0,"",IF(CF12=0,"",(CF12/P12)))</f>
        <v/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110</v>
      </c>
      <c r="C13" s="347"/>
      <c r="D13" s="347"/>
      <c r="E13" s="347"/>
      <c r="F13" s="347" t="s">
        <v>71</v>
      </c>
      <c r="G13" s="88"/>
      <c r="H13" s="88"/>
      <c r="I13" s="88"/>
      <c r="J13" s="330"/>
      <c r="K13" s="79">
        <v>0</v>
      </c>
      <c r="L13" s="79">
        <v>0</v>
      </c>
      <c r="M13" s="79">
        <v>0</v>
      </c>
      <c r="N13" s="89">
        <v>0</v>
      </c>
      <c r="O13" s="90">
        <v>0</v>
      </c>
      <c r="P13" s="91">
        <f>N13+O13</f>
        <v>0</v>
      </c>
      <c r="Q13" s="80" t="str">
        <f>IFERROR(P13/M13,"-")</f>
        <v>-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</v>
      </c>
      <c r="B14" s="347" t="s">
        <v>111</v>
      </c>
      <c r="C14" s="347" t="s">
        <v>112</v>
      </c>
      <c r="D14" s="347" t="s">
        <v>113</v>
      </c>
      <c r="E14" s="347"/>
      <c r="F14" s="347" t="s">
        <v>87</v>
      </c>
      <c r="G14" s="88" t="s">
        <v>114</v>
      </c>
      <c r="H14" s="88" t="s">
        <v>89</v>
      </c>
      <c r="I14" s="88" t="s">
        <v>115</v>
      </c>
      <c r="J14" s="330">
        <v>85000</v>
      </c>
      <c r="K14" s="79">
        <v>0</v>
      </c>
      <c r="L14" s="79">
        <v>0</v>
      </c>
      <c r="M14" s="79">
        <v>2</v>
      </c>
      <c r="N14" s="89">
        <v>0</v>
      </c>
      <c r="O14" s="90">
        <v>0</v>
      </c>
      <c r="P14" s="91">
        <f>N14+O14</f>
        <v>0</v>
      </c>
      <c r="Q14" s="80">
        <f>IFERROR(P14/M14,"-")</f>
        <v>0</v>
      </c>
      <c r="R14" s="79">
        <v>0</v>
      </c>
      <c r="S14" s="79">
        <v>0</v>
      </c>
      <c r="T14" s="80" t="str">
        <f>IFERROR(R14/(P14),"-")</f>
        <v>-</v>
      </c>
      <c r="U14" s="336" t="str">
        <f>IFERROR(J14/SUM(N14:O15),"-")</f>
        <v>-</v>
      </c>
      <c r="V14" s="82">
        <v>0</v>
      </c>
      <c r="W14" s="80" t="str">
        <f>IF(P14=0,"-",V14/P14)</f>
        <v>-</v>
      </c>
      <c r="X14" s="335">
        <v>0</v>
      </c>
      <c r="Y14" s="336" t="str">
        <f>IFERROR(X14/P14,"-")</f>
        <v>-</v>
      </c>
      <c r="Z14" s="336" t="str">
        <f>IFERROR(X14/V14,"-")</f>
        <v>-</v>
      </c>
      <c r="AA14" s="330">
        <f>SUM(X14:X15)-SUM(J14:J15)</f>
        <v>-85000</v>
      </c>
      <c r="AB14" s="83">
        <f>SUM(X14:X15)/SUM(J14:J15)</f>
        <v>0</v>
      </c>
      <c r="AC14" s="77"/>
      <c r="AD14" s="92"/>
      <c r="AE14" s="93" t="str">
        <f>IF(P14=0,"",IF(AD14=0,"",(AD14/P14)))</f>
        <v/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 t="str">
        <f>IF(P14=0,"",IF(AM14=0,"",(AM14/P14)))</f>
        <v/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 t="str">
        <f>IF(P14=0,"",IF(AV14=0,"",(AV14/P14)))</f>
        <v/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 t="str">
        <f>IF(P14=0,"",IF(BE14=0,"",(BE14/P14)))</f>
        <v/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 t="str">
        <f>IF(P14=0,"",IF(BN14=0,"",(BN14/P14)))</f>
        <v/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/>
      <c r="BX14" s="125" t="str">
        <f>IF(P14=0,"",IF(BW14=0,"",(BW14/P14)))</f>
        <v/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 t="str">
        <f>IF(P14=0,"",IF(CF14=0,"",(CF14/P14)))</f>
        <v/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116</v>
      </c>
      <c r="C15" s="347"/>
      <c r="D15" s="347"/>
      <c r="E15" s="347"/>
      <c r="F15" s="347" t="s">
        <v>71</v>
      </c>
      <c r="G15" s="88"/>
      <c r="H15" s="88"/>
      <c r="I15" s="88"/>
      <c r="J15" s="330"/>
      <c r="K15" s="79">
        <v>0</v>
      </c>
      <c r="L15" s="79">
        <v>0</v>
      </c>
      <c r="M15" s="79">
        <v>0</v>
      </c>
      <c r="N15" s="89">
        <v>0</v>
      </c>
      <c r="O15" s="90">
        <v>0</v>
      </c>
      <c r="P15" s="91">
        <f>N15+O15</f>
        <v>0</v>
      </c>
      <c r="Q15" s="80" t="str">
        <f>IFERROR(P15/M15,"-")</f>
        <v>-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>
        <f>AB16</f>
        <v>0</v>
      </c>
      <c r="B16" s="347" t="s">
        <v>117</v>
      </c>
      <c r="C16" s="347" t="s">
        <v>93</v>
      </c>
      <c r="D16" s="347" t="s">
        <v>118</v>
      </c>
      <c r="E16" s="347"/>
      <c r="F16" s="347" t="s">
        <v>119</v>
      </c>
      <c r="G16" s="88" t="s">
        <v>120</v>
      </c>
      <c r="H16" s="88" t="s">
        <v>121</v>
      </c>
      <c r="I16" s="88" t="s">
        <v>122</v>
      </c>
      <c r="J16" s="330">
        <v>75000</v>
      </c>
      <c r="K16" s="79">
        <v>0</v>
      </c>
      <c r="L16" s="79">
        <v>0</v>
      </c>
      <c r="M16" s="79">
        <v>2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 t="str">
        <f>IFERROR(J16/SUM(N16:O17),"-")</f>
        <v>-</v>
      </c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>
        <f>SUM(X16:X17)-SUM(J16:J17)</f>
        <v>-75000</v>
      </c>
      <c r="AB16" s="83">
        <f>SUM(X16:X17)/SUM(J16:J17)</f>
        <v>0</v>
      </c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123</v>
      </c>
      <c r="C17" s="347"/>
      <c r="D17" s="347"/>
      <c r="E17" s="347"/>
      <c r="F17" s="347" t="s">
        <v>71</v>
      </c>
      <c r="G17" s="88"/>
      <c r="H17" s="88"/>
      <c r="I17" s="88"/>
      <c r="J17" s="330"/>
      <c r="K17" s="79">
        <v>0</v>
      </c>
      <c r="L17" s="79">
        <v>0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30"/>
      <c r="B18" s="85"/>
      <c r="C18" s="86"/>
      <c r="D18" s="86"/>
      <c r="E18" s="86"/>
      <c r="F18" s="87"/>
      <c r="G18" s="88"/>
      <c r="H18" s="88"/>
      <c r="I18" s="88"/>
      <c r="J18" s="331"/>
      <c r="K18" s="34"/>
      <c r="L18" s="34"/>
      <c r="M18" s="31"/>
      <c r="N18" s="23"/>
      <c r="O18" s="23"/>
      <c r="P18" s="23"/>
      <c r="Q18" s="32"/>
      <c r="R18" s="32"/>
      <c r="S18" s="23"/>
      <c r="T18" s="32"/>
      <c r="U18" s="337"/>
      <c r="V18" s="25"/>
      <c r="W18" s="25"/>
      <c r="X18" s="337"/>
      <c r="Y18" s="337"/>
      <c r="Z18" s="337"/>
      <c r="AA18" s="337"/>
      <c r="AB18" s="33"/>
      <c r="AC18" s="57"/>
      <c r="AD18" s="61"/>
      <c r="AE18" s="62"/>
      <c r="AF18" s="61"/>
      <c r="AG18" s="65"/>
      <c r="AH18" s="66"/>
      <c r="AI18" s="67"/>
      <c r="AJ18" s="68"/>
      <c r="AK18" s="68"/>
      <c r="AL18" s="68"/>
      <c r="AM18" s="61"/>
      <c r="AN18" s="62"/>
      <c r="AO18" s="61"/>
      <c r="AP18" s="65"/>
      <c r="AQ18" s="66"/>
      <c r="AR18" s="67"/>
      <c r="AS18" s="68"/>
      <c r="AT18" s="68"/>
      <c r="AU18" s="68"/>
      <c r="AV18" s="61"/>
      <c r="AW18" s="62"/>
      <c r="AX18" s="61"/>
      <c r="AY18" s="65"/>
      <c r="AZ18" s="66"/>
      <c r="BA18" s="67"/>
      <c r="BB18" s="68"/>
      <c r="BC18" s="68"/>
      <c r="BD18" s="68"/>
      <c r="BE18" s="61"/>
      <c r="BF18" s="62"/>
      <c r="BG18" s="61"/>
      <c r="BH18" s="65"/>
      <c r="BI18" s="66"/>
      <c r="BJ18" s="67"/>
      <c r="BK18" s="68"/>
      <c r="BL18" s="68"/>
      <c r="BM18" s="68"/>
      <c r="BN18" s="63"/>
      <c r="BO18" s="64"/>
      <c r="BP18" s="61"/>
      <c r="BQ18" s="65"/>
      <c r="BR18" s="66"/>
      <c r="BS18" s="67"/>
      <c r="BT18" s="68"/>
      <c r="BU18" s="68"/>
      <c r="BV18" s="68"/>
      <c r="BW18" s="63"/>
      <c r="BX18" s="64"/>
      <c r="BY18" s="61"/>
      <c r="BZ18" s="65"/>
      <c r="CA18" s="66"/>
      <c r="CB18" s="67"/>
      <c r="CC18" s="68"/>
      <c r="CD18" s="68"/>
      <c r="CE18" s="68"/>
      <c r="CF18" s="63"/>
      <c r="CG18" s="64"/>
      <c r="CH18" s="61"/>
      <c r="CI18" s="65"/>
      <c r="CJ18" s="66"/>
      <c r="CK18" s="67"/>
      <c r="CL18" s="68"/>
      <c r="CM18" s="68"/>
      <c r="CN18" s="68"/>
      <c r="CO18" s="69"/>
      <c r="CP18" s="66"/>
      <c r="CQ18" s="66"/>
      <c r="CR18" s="66"/>
      <c r="CS18" s="70"/>
    </row>
    <row r="19" spans="1:98">
      <c r="A19" s="30"/>
      <c r="B19" s="37"/>
      <c r="C19" s="21"/>
      <c r="D19" s="21"/>
      <c r="E19" s="21"/>
      <c r="F19" s="22"/>
      <c r="G19" s="36"/>
      <c r="H19" s="36"/>
      <c r="I19" s="73"/>
      <c r="J19" s="332"/>
      <c r="K19" s="34"/>
      <c r="L19" s="34"/>
      <c r="M19" s="31"/>
      <c r="N19" s="23"/>
      <c r="O19" s="23"/>
      <c r="P19" s="23"/>
      <c r="Q19" s="32"/>
      <c r="R19" s="32"/>
      <c r="S19" s="23"/>
      <c r="T19" s="32"/>
      <c r="U19" s="337"/>
      <c r="V19" s="25"/>
      <c r="W19" s="25"/>
      <c r="X19" s="337"/>
      <c r="Y19" s="337"/>
      <c r="Z19" s="337"/>
      <c r="AA19" s="337"/>
      <c r="AB19" s="33"/>
      <c r="AC19" s="59"/>
      <c r="AD19" s="61"/>
      <c r="AE19" s="62"/>
      <c r="AF19" s="61"/>
      <c r="AG19" s="65"/>
      <c r="AH19" s="66"/>
      <c r="AI19" s="67"/>
      <c r="AJ19" s="68"/>
      <c r="AK19" s="68"/>
      <c r="AL19" s="68"/>
      <c r="AM19" s="61"/>
      <c r="AN19" s="62"/>
      <c r="AO19" s="61"/>
      <c r="AP19" s="65"/>
      <c r="AQ19" s="66"/>
      <c r="AR19" s="67"/>
      <c r="AS19" s="68"/>
      <c r="AT19" s="68"/>
      <c r="AU19" s="68"/>
      <c r="AV19" s="61"/>
      <c r="AW19" s="62"/>
      <c r="AX19" s="61"/>
      <c r="AY19" s="65"/>
      <c r="AZ19" s="66"/>
      <c r="BA19" s="67"/>
      <c r="BB19" s="68"/>
      <c r="BC19" s="68"/>
      <c r="BD19" s="68"/>
      <c r="BE19" s="61"/>
      <c r="BF19" s="62"/>
      <c r="BG19" s="61"/>
      <c r="BH19" s="65"/>
      <c r="BI19" s="66"/>
      <c r="BJ19" s="67"/>
      <c r="BK19" s="68"/>
      <c r="BL19" s="68"/>
      <c r="BM19" s="68"/>
      <c r="BN19" s="63"/>
      <c r="BO19" s="64"/>
      <c r="BP19" s="61"/>
      <c r="BQ19" s="65"/>
      <c r="BR19" s="66"/>
      <c r="BS19" s="67"/>
      <c r="BT19" s="68"/>
      <c r="BU19" s="68"/>
      <c r="BV19" s="68"/>
      <c r="BW19" s="63"/>
      <c r="BX19" s="64"/>
      <c r="BY19" s="61"/>
      <c r="BZ19" s="65"/>
      <c r="CA19" s="66"/>
      <c r="CB19" s="67"/>
      <c r="CC19" s="68"/>
      <c r="CD19" s="68"/>
      <c r="CE19" s="68"/>
      <c r="CF19" s="63"/>
      <c r="CG19" s="64"/>
      <c r="CH19" s="61"/>
      <c r="CI19" s="65"/>
      <c r="CJ19" s="66"/>
      <c r="CK19" s="67"/>
      <c r="CL19" s="68"/>
      <c r="CM19" s="68"/>
      <c r="CN19" s="68"/>
      <c r="CO19" s="69"/>
      <c r="CP19" s="66"/>
      <c r="CQ19" s="66"/>
      <c r="CR19" s="66"/>
      <c r="CS19" s="70"/>
    </row>
    <row r="20" spans="1:98">
      <c r="A20" s="19">
        <f>AB20</f>
        <v>0</v>
      </c>
      <c r="B20" s="39"/>
      <c r="C20" s="39"/>
      <c r="D20" s="39"/>
      <c r="E20" s="39"/>
      <c r="F20" s="39"/>
      <c r="G20" s="40" t="s">
        <v>124</v>
      </c>
      <c r="H20" s="40"/>
      <c r="I20" s="40"/>
      <c r="J20" s="333">
        <f>SUM(J6:J19)</f>
        <v>580000</v>
      </c>
      <c r="K20" s="41">
        <f>SUM(K6:K19)</f>
        <v>18</v>
      </c>
      <c r="L20" s="41">
        <f>SUM(L6:L19)</f>
        <v>12</v>
      </c>
      <c r="M20" s="41">
        <f>SUM(M6:M19)</f>
        <v>33</v>
      </c>
      <c r="N20" s="41">
        <f>SUM(N6:N19)</f>
        <v>4</v>
      </c>
      <c r="O20" s="41">
        <f>SUM(O6:O19)</f>
        <v>0</v>
      </c>
      <c r="P20" s="41">
        <f>SUM(P6:P19)</f>
        <v>4</v>
      </c>
      <c r="Q20" s="42">
        <f>IFERROR(P20/M20,"-")</f>
        <v>0.12121212121212</v>
      </c>
      <c r="R20" s="76">
        <f>SUM(R6:R19)</f>
        <v>4</v>
      </c>
      <c r="S20" s="76">
        <f>SUM(S6:S19)</f>
        <v>0</v>
      </c>
      <c r="T20" s="42">
        <f>IFERROR(R20/P20,"-")</f>
        <v>1</v>
      </c>
      <c r="U20" s="338">
        <f>IFERROR(J20/P20,"-")</f>
        <v>145000</v>
      </c>
      <c r="V20" s="44">
        <f>SUM(V6:V19)</f>
        <v>0</v>
      </c>
      <c r="W20" s="42">
        <f>IFERROR(V20/P20,"-")</f>
        <v>0</v>
      </c>
      <c r="X20" s="333">
        <f>SUM(X6:X19)</f>
        <v>0</v>
      </c>
      <c r="Y20" s="333">
        <f>IFERROR(X20/P20,"-")</f>
        <v>0</v>
      </c>
      <c r="Z20" s="333" t="str">
        <f>IFERROR(X20/V20,"-")</f>
        <v>-</v>
      </c>
      <c r="AA20" s="333">
        <f>X20-J20</f>
        <v>-580000</v>
      </c>
      <c r="AB20" s="45">
        <f>X20/J20</f>
        <v>0</v>
      </c>
      <c r="AC20" s="58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125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126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127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128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129</v>
      </c>
      <c r="C6" s="347"/>
      <c r="D6" s="347" t="s">
        <v>87</v>
      </c>
      <c r="E6" s="175" t="s">
        <v>130</v>
      </c>
      <c r="F6" s="175" t="s">
        <v>131</v>
      </c>
      <c r="G6" s="340">
        <v>0</v>
      </c>
      <c r="H6" s="340">
        <v>1500</v>
      </c>
      <c r="I6" s="176">
        <v>0</v>
      </c>
      <c r="J6" s="176">
        <v>0</v>
      </c>
      <c r="K6" s="176">
        <v>3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132</v>
      </c>
      <c r="C7" s="347"/>
      <c r="D7" s="347" t="s">
        <v>87</v>
      </c>
      <c r="E7" s="175" t="s">
        <v>133</v>
      </c>
      <c r="F7" s="175" t="s">
        <v>131</v>
      </c>
      <c r="G7" s="340">
        <v>0</v>
      </c>
      <c r="H7" s="340">
        <v>1500</v>
      </c>
      <c r="I7" s="176">
        <v>0</v>
      </c>
      <c r="J7" s="176">
        <v>0</v>
      </c>
      <c r="K7" s="176">
        <v>1</v>
      </c>
      <c r="L7" s="177">
        <v>0</v>
      </c>
      <c r="M7" s="178">
        <v>0</v>
      </c>
      <c r="N7" s="179">
        <f>IFERROR(L7/K7,"-")</f>
        <v>0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134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4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135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126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136</v>
      </c>
      <c r="C6" s="347" t="s">
        <v>137</v>
      </c>
      <c r="D6" s="347" t="s">
        <v>119</v>
      </c>
      <c r="E6" s="175" t="s">
        <v>138</v>
      </c>
      <c r="F6" s="175" t="s">
        <v>131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0.64010586398964</v>
      </c>
      <c r="B7" s="347" t="s">
        <v>139</v>
      </c>
      <c r="C7" s="347" t="s">
        <v>137</v>
      </c>
      <c r="D7" s="347" t="s">
        <v>119</v>
      </c>
      <c r="E7" s="175" t="s">
        <v>140</v>
      </c>
      <c r="F7" s="175" t="s">
        <v>131</v>
      </c>
      <c r="G7" s="340">
        <v>1174337</v>
      </c>
      <c r="H7" s="176">
        <v>1715</v>
      </c>
      <c r="I7" s="176">
        <v>0</v>
      </c>
      <c r="J7" s="176">
        <v>59007</v>
      </c>
      <c r="K7" s="177">
        <v>351</v>
      </c>
      <c r="L7" s="179">
        <f>IFERROR(K7/J7,"-")</f>
        <v>0.0059484467944481</v>
      </c>
      <c r="M7" s="176">
        <v>199</v>
      </c>
      <c r="N7" s="176">
        <v>48</v>
      </c>
      <c r="O7" s="179">
        <f>IFERROR(M7/(K7),"-")</f>
        <v>0.56695156695157</v>
      </c>
      <c r="P7" s="180">
        <f>IFERROR(G7/SUM(K7:K7),"-")</f>
        <v>3345.6894586895</v>
      </c>
      <c r="Q7" s="181">
        <v>26</v>
      </c>
      <c r="R7" s="179">
        <f>IF(K7=0,"-",Q7/K7)</f>
        <v>0.074074074074074</v>
      </c>
      <c r="S7" s="345">
        <v>751700</v>
      </c>
      <c r="T7" s="346">
        <f>IFERROR(S7/K7,"-")</f>
        <v>2141.5954415954</v>
      </c>
      <c r="U7" s="346">
        <f>IFERROR(S7/Q7,"-")</f>
        <v>28911.538461538</v>
      </c>
      <c r="V7" s="340">
        <f>SUM(S7:S7)-SUM(G7:G7)</f>
        <v>-422637</v>
      </c>
      <c r="W7" s="183">
        <f>SUM(S7:S7)/SUM(G7:G7)</f>
        <v>0.64010586398964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>
        <v>1</v>
      </c>
      <c r="AI7" s="191">
        <f>IF(K7=0,"",IF(AH7=0,"",(AH7/K7)))</f>
        <v>0.0028490028490028</v>
      </c>
      <c r="AJ7" s="190"/>
      <c r="AK7" s="192">
        <f>IFERROR(AJ7/AH7,"-")</f>
        <v>0</v>
      </c>
      <c r="AL7" s="193"/>
      <c r="AM7" s="194">
        <f>IFERROR(AL7/AH7,"-")</f>
        <v>0</v>
      </c>
      <c r="AN7" s="195"/>
      <c r="AO7" s="195"/>
      <c r="AP7" s="195"/>
      <c r="AQ7" s="196">
        <v>1</v>
      </c>
      <c r="AR7" s="197">
        <f>IF(K7=0,"",IF(AQ7=0,"",(AQ7/K7)))</f>
        <v>0.0028490028490028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14</v>
      </c>
      <c r="BA7" s="203">
        <f>IF(K7=0,"",IF(AZ7=0,"",(AZ7/K7)))</f>
        <v>0.03988603988604</v>
      </c>
      <c r="BB7" s="202"/>
      <c r="BC7" s="204">
        <f>IFERROR(BB7/AZ7,"-")</f>
        <v>0</v>
      </c>
      <c r="BD7" s="205"/>
      <c r="BE7" s="206">
        <f>IFERROR(BD7/AZ7,"-")</f>
        <v>0</v>
      </c>
      <c r="BF7" s="207"/>
      <c r="BG7" s="207"/>
      <c r="BH7" s="207"/>
      <c r="BI7" s="208">
        <v>142</v>
      </c>
      <c r="BJ7" s="209">
        <f>IF(K7=0,"",IF(BI7=0,"",(BI7/K7)))</f>
        <v>0.4045584045584</v>
      </c>
      <c r="BK7" s="210">
        <v>10</v>
      </c>
      <c r="BL7" s="211">
        <f>IFERROR(BK7/BI7,"-")</f>
        <v>0.070422535211268</v>
      </c>
      <c r="BM7" s="212">
        <v>156800</v>
      </c>
      <c r="BN7" s="213">
        <f>IFERROR(BM7/BI7,"-")</f>
        <v>1104.2253521127</v>
      </c>
      <c r="BO7" s="214">
        <v>3</v>
      </c>
      <c r="BP7" s="214">
        <v>5</v>
      </c>
      <c r="BQ7" s="214">
        <v>2</v>
      </c>
      <c r="BR7" s="215">
        <v>123</v>
      </c>
      <c r="BS7" s="216">
        <f>IF(K7=0,"",IF(BR7=0,"",(BR7/K7)))</f>
        <v>0.35042735042735</v>
      </c>
      <c r="BT7" s="217">
        <v>9</v>
      </c>
      <c r="BU7" s="218">
        <f>IFERROR(BT7/BR7,"-")</f>
        <v>0.073170731707317</v>
      </c>
      <c r="BV7" s="219">
        <v>293900</v>
      </c>
      <c r="BW7" s="220">
        <f>IFERROR(BV7/BR7,"-")</f>
        <v>2389.4308943089</v>
      </c>
      <c r="BX7" s="221">
        <v>2</v>
      </c>
      <c r="BY7" s="221">
        <v>4</v>
      </c>
      <c r="BZ7" s="221">
        <v>3</v>
      </c>
      <c r="CA7" s="222">
        <v>70</v>
      </c>
      <c r="CB7" s="223">
        <f>IF(K7=0,"",IF(CA7=0,"",(CA7/K7)))</f>
        <v>0.1994301994302</v>
      </c>
      <c r="CC7" s="224">
        <v>7</v>
      </c>
      <c r="CD7" s="225">
        <f>IFERROR(CC7/CA7,"-")</f>
        <v>0.1</v>
      </c>
      <c r="CE7" s="226">
        <v>301000</v>
      </c>
      <c r="CF7" s="227">
        <f>IFERROR(CE7/CA7,"-")</f>
        <v>4300</v>
      </c>
      <c r="CG7" s="228">
        <v>1</v>
      </c>
      <c r="CH7" s="228">
        <v>1</v>
      </c>
      <c r="CI7" s="228">
        <v>5</v>
      </c>
      <c r="CJ7" s="229">
        <v>26</v>
      </c>
      <c r="CK7" s="230">
        <v>751700</v>
      </c>
      <c r="CL7" s="230">
        <v>170000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0.38481393803899</v>
      </c>
      <c r="B8" s="347" t="s">
        <v>141</v>
      </c>
      <c r="C8" s="347" t="s">
        <v>137</v>
      </c>
      <c r="D8" s="347" t="s">
        <v>119</v>
      </c>
      <c r="E8" s="175" t="s">
        <v>142</v>
      </c>
      <c r="F8" s="175" t="s">
        <v>131</v>
      </c>
      <c r="G8" s="340">
        <v>972418</v>
      </c>
      <c r="H8" s="176">
        <v>1050</v>
      </c>
      <c r="I8" s="176">
        <v>0</v>
      </c>
      <c r="J8" s="176">
        <v>22269</v>
      </c>
      <c r="K8" s="177">
        <v>504</v>
      </c>
      <c r="L8" s="179">
        <f>IFERROR(K8/J8,"-")</f>
        <v>0.022632358884548</v>
      </c>
      <c r="M8" s="176">
        <v>299</v>
      </c>
      <c r="N8" s="176">
        <v>99</v>
      </c>
      <c r="O8" s="179">
        <f>IFERROR(M8/(K8),"-")</f>
        <v>0.59325396825397</v>
      </c>
      <c r="P8" s="180">
        <f>IFERROR(G8/SUM(K8:K8),"-")</f>
        <v>1929.4007936508</v>
      </c>
      <c r="Q8" s="181">
        <v>34</v>
      </c>
      <c r="R8" s="179">
        <f>IF(K8=0,"-",Q8/K8)</f>
        <v>0.067460317460317</v>
      </c>
      <c r="S8" s="345">
        <v>374200</v>
      </c>
      <c r="T8" s="346">
        <f>IFERROR(S8/K8,"-")</f>
        <v>742.46031746032</v>
      </c>
      <c r="U8" s="346">
        <f>IFERROR(S8/Q8,"-")</f>
        <v>11005.882352941</v>
      </c>
      <c r="V8" s="340">
        <f>SUM(S8:S8)-SUM(G8:G8)</f>
        <v>-598218</v>
      </c>
      <c r="W8" s="183">
        <f>SUM(S8:S8)/SUM(G8:G8)</f>
        <v>0.38481393803899</v>
      </c>
      <c r="Y8" s="184">
        <v>28</v>
      </c>
      <c r="Z8" s="185">
        <f>IF(K8=0,"",IF(Y8=0,"",(Y8/K8)))</f>
        <v>0.055555555555556</v>
      </c>
      <c r="AA8" s="184">
        <v>1</v>
      </c>
      <c r="AB8" s="186">
        <f>IFERROR(AA8/Y8,"-")</f>
        <v>0.035714285714286</v>
      </c>
      <c r="AC8" s="187">
        <v>7200</v>
      </c>
      <c r="AD8" s="188">
        <f>IFERROR(AC8/Y8,"-")</f>
        <v>257.14285714286</v>
      </c>
      <c r="AE8" s="189"/>
      <c r="AF8" s="189"/>
      <c r="AG8" s="189">
        <v>1</v>
      </c>
      <c r="AH8" s="190">
        <v>72</v>
      </c>
      <c r="AI8" s="191">
        <f>IF(K8=0,"",IF(AH8=0,"",(AH8/K8)))</f>
        <v>0.14285714285714</v>
      </c>
      <c r="AJ8" s="190">
        <v>1</v>
      </c>
      <c r="AK8" s="192">
        <f>IFERROR(AJ8/AH8,"-")</f>
        <v>0.013888888888889</v>
      </c>
      <c r="AL8" s="193">
        <v>6000</v>
      </c>
      <c r="AM8" s="194">
        <f>IFERROR(AL8/AH8,"-")</f>
        <v>83.333333333333</v>
      </c>
      <c r="AN8" s="195"/>
      <c r="AO8" s="195">
        <v>1</v>
      </c>
      <c r="AP8" s="195"/>
      <c r="AQ8" s="196">
        <v>45</v>
      </c>
      <c r="AR8" s="197">
        <f>IF(K8=0,"",IF(AQ8=0,"",(AQ8/K8)))</f>
        <v>0.089285714285714</v>
      </c>
      <c r="AS8" s="196">
        <v>1</v>
      </c>
      <c r="AT8" s="198">
        <f>IFERROR(AS8/AQ8,"-")</f>
        <v>0.022222222222222</v>
      </c>
      <c r="AU8" s="199">
        <v>8000</v>
      </c>
      <c r="AV8" s="200">
        <f>IFERROR(AU8/AQ8,"-")</f>
        <v>177.77777777778</v>
      </c>
      <c r="AW8" s="201"/>
      <c r="AX8" s="201">
        <v>1</v>
      </c>
      <c r="AY8" s="201"/>
      <c r="AZ8" s="202">
        <v>83</v>
      </c>
      <c r="BA8" s="203">
        <f>IF(K8=0,"",IF(AZ8=0,"",(AZ8/K8)))</f>
        <v>0.16468253968254</v>
      </c>
      <c r="BB8" s="202">
        <v>3</v>
      </c>
      <c r="BC8" s="204">
        <f>IFERROR(BB8/AZ8,"-")</f>
        <v>0.036144578313253</v>
      </c>
      <c r="BD8" s="205">
        <v>16000</v>
      </c>
      <c r="BE8" s="206">
        <f>IFERROR(BD8/AZ8,"-")</f>
        <v>192.77108433735</v>
      </c>
      <c r="BF8" s="207">
        <v>3</v>
      </c>
      <c r="BG8" s="207"/>
      <c r="BH8" s="207"/>
      <c r="BI8" s="208">
        <v>159</v>
      </c>
      <c r="BJ8" s="209">
        <f>IF(K8=0,"",IF(BI8=0,"",(BI8/K8)))</f>
        <v>0.31547619047619</v>
      </c>
      <c r="BK8" s="210">
        <v>14</v>
      </c>
      <c r="BL8" s="211">
        <f>IFERROR(BK8/BI8,"-")</f>
        <v>0.088050314465409</v>
      </c>
      <c r="BM8" s="212">
        <v>161000</v>
      </c>
      <c r="BN8" s="213">
        <f>IFERROR(BM8/BI8,"-")</f>
        <v>1012.5786163522</v>
      </c>
      <c r="BO8" s="214">
        <v>10</v>
      </c>
      <c r="BP8" s="214">
        <v>2</v>
      </c>
      <c r="BQ8" s="214">
        <v>2</v>
      </c>
      <c r="BR8" s="215">
        <v>87</v>
      </c>
      <c r="BS8" s="216">
        <f>IF(K8=0,"",IF(BR8=0,"",(BR8/K8)))</f>
        <v>0.17261904761905</v>
      </c>
      <c r="BT8" s="217">
        <v>11</v>
      </c>
      <c r="BU8" s="218">
        <f>IFERROR(BT8/BR8,"-")</f>
        <v>0.1264367816092</v>
      </c>
      <c r="BV8" s="219">
        <v>142000</v>
      </c>
      <c r="BW8" s="220">
        <f>IFERROR(BV8/BR8,"-")</f>
        <v>1632.183908046</v>
      </c>
      <c r="BX8" s="221">
        <v>3</v>
      </c>
      <c r="BY8" s="221">
        <v>2</v>
      </c>
      <c r="BZ8" s="221">
        <v>6</v>
      </c>
      <c r="CA8" s="222">
        <v>30</v>
      </c>
      <c r="CB8" s="223">
        <f>IF(K8=0,"",IF(CA8=0,"",(CA8/K8)))</f>
        <v>0.05952380952381</v>
      </c>
      <c r="CC8" s="224">
        <v>3</v>
      </c>
      <c r="CD8" s="225">
        <f>IFERROR(CC8/CA8,"-")</f>
        <v>0.1</v>
      </c>
      <c r="CE8" s="226">
        <v>34000</v>
      </c>
      <c r="CF8" s="227">
        <f>IFERROR(CE8/CA8,"-")</f>
        <v>1133.3333333333</v>
      </c>
      <c r="CG8" s="228">
        <v>1</v>
      </c>
      <c r="CH8" s="228"/>
      <c r="CI8" s="228">
        <v>2</v>
      </c>
      <c r="CJ8" s="229">
        <v>34</v>
      </c>
      <c r="CK8" s="230">
        <v>374200</v>
      </c>
      <c r="CL8" s="230">
        <v>88000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143</v>
      </c>
      <c r="C9" s="347" t="s">
        <v>137</v>
      </c>
      <c r="D9" s="347" t="s">
        <v>119</v>
      </c>
      <c r="E9" s="175" t="s">
        <v>144</v>
      </c>
      <c r="F9" s="175" t="s">
        <v>131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 t="str">
        <f>W10</f>
        <v>0</v>
      </c>
      <c r="B10" s="347" t="s">
        <v>145</v>
      </c>
      <c r="C10" s="347" t="s">
        <v>137</v>
      </c>
      <c r="D10" s="347" t="s">
        <v>119</v>
      </c>
      <c r="E10" s="175" t="s">
        <v>146</v>
      </c>
      <c r="F10" s="175" t="s">
        <v>131</v>
      </c>
      <c r="G10" s="340">
        <v>0</v>
      </c>
      <c r="H10" s="176">
        <v>0</v>
      </c>
      <c r="I10" s="176">
        <v>0</v>
      </c>
      <c r="J10" s="176">
        <v>48</v>
      </c>
      <c r="K10" s="177">
        <v>0</v>
      </c>
      <c r="L10" s="179">
        <f>IFERROR(K10/J10,"-")</f>
        <v>0</v>
      </c>
      <c r="M10" s="176">
        <v>0</v>
      </c>
      <c r="N10" s="176">
        <v>0</v>
      </c>
      <c r="O10" s="179" t="str">
        <f>IFERROR(M10/(K10),"-")</f>
        <v>-</v>
      </c>
      <c r="P10" s="180" t="str">
        <f>IFERROR(G10/SUM(K10:K10),"-")</f>
        <v>-</v>
      </c>
      <c r="Q10" s="181">
        <v>0</v>
      </c>
      <c r="R10" s="179" t="str">
        <f>IF(K10=0,"-",Q10/K10)</f>
        <v>-</v>
      </c>
      <c r="S10" s="345"/>
      <c r="T10" s="346" t="str">
        <f>IFERROR(S10/K10,"-")</f>
        <v>-</v>
      </c>
      <c r="U10" s="346" t="str">
        <f>IFERROR(S10/Q10,"-")</f>
        <v>-</v>
      </c>
      <c r="V10" s="340">
        <f>SUM(S10:S10)-SUM(G10:G10)</f>
        <v>0</v>
      </c>
      <c r="W10" s="183" t="str">
        <f>SUM(S10:S10)/SUM(G10:G10)</f>
        <v>0</v>
      </c>
      <c r="Y10" s="184"/>
      <c r="Z10" s="185" t="str">
        <f>IF(K10=0,"",IF(Y10=0,"",(Y10/K10)))</f>
        <v/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 t="str">
        <f>IF(K10=0,"",IF(AH10=0,"",(AH10/K10)))</f>
        <v/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 t="str">
        <f>IF(K10=0,"",IF(AQ10=0,"",(AQ10/K10)))</f>
        <v/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/>
      <c r="BA10" s="203" t="str">
        <f>IF(K10=0,"",IF(AZ10=0,"",(AZ10/K10)))</f>
        <v/>
      </c>
      <c r="BB10" s="202"/>
      <c r="BC10" s="204" t="str">
        <f>IFERROR(BB10/AZ10,"-")</f>
        <v>-</v>
      </c>
      <c r="BD10" s="205"/>
      <c r="BE10" s="206" t="str">
        <f>IFERROR(BD10/AZ10,"-")</f>
        <v>-</v>
      </c>
      <c r="BF10" s="207"/>
      <c r="BG10" s="207"/>
      <c r="BH10" s="207"/>
      <c r="BI10" s="208"/>
      <c r="BJ10" s="209" t="str">
        <f>IF(K10=0,"",IF(BI10=0,"",(BI10/K10)))</f>
        <v/>
      </c>
      <c r="BK10" s="210"/>
      <c r="BL10" s="211" t="str">
        <f>IFERROR(BK10/BI10,"-")</f>
        <v>-</v>
      </c>
      <c r="BM10" s="212"/>
      <c r="BN10" s="213" t="str">
        <f>IFERROR(BM10/BI10,"-")</f>
        <v>-</v>
      </c>
      <c r="BO10" s="214"/>
      <c r="BP10" s="214"/>
      <c r="BQ10" s="214"/>
      <c r="BR10" s="215"/>
      <c r="BS10" s="216" t="str">
        <f>IF(K10=0,"",IF(BR10=0,"",(BR10/K10)))</f>
        <v/>
      </c>
      <c r="BT10" s="217"/>
      <c r="BU10" s="218" t="str">
        <f>IFERROR(BT10/BR10,"-")</f>
        <v>-</v>
      </c>
      <c r="BV10" s="219"/>
      <c r="BW10" s="220" t="str">
        <f>IFERROR(BV10/BR10,"-")</f>
        <v>-</v>
      </c>
      <c r="BX10" s="221"/>
      <c r="BY10" s="221"/>
      <c r="BZ10" s="221"/>
      <c r="CA10" s="222"/>
      <c r="CB10" s="223" t="str">
        <f>IF(K10=0,"",IF(CA10=0,"",(CA10/K10)))</f>
        <v/>
      </c>
      <c r="CC10" s="224"/>
      <c r="CD10" s="225" t="str">
        <f>IFERROR(CC10/CA10,"-")</f>
        <v>-</v>
      </c>
      <c r="CE10" s="226"/>
      <c r="CF10" s="227" t="str">
        <f>IFERROR(CE10/CA10,"-")</f>
        <v>-</v>
      </c>
      <c r="CG10" s="228"/>
      <c r="CH10" s="228"/>
      <c r="CI10" s="228"/>
      <c r="CJ10" s="229">
        <v>0</v>
      </c>
      <c r="CK10" s="230"/>
      <c r="CL10" s="230"/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0.39062797581037</v>
      </c>
      <c r="B11" s="347" t="s">
        <v>147</v>
      </c>
      <c r="C11" s="347" t="s">
        <v>137</v>
      </c>
      <c r="D11" s="347" t="s">
        <v>119</v>
      </c>
      <c r="E11" s="175" t="s">
        <v>148</v>
      </c>
      <c r="F11" s="175" t="s">
        <v>131</v>
      </c>
      <c r="G11" s="340">
        <v>446307</v>
      </c>
      <c r="H11" s="176">
        <v>434</v>
      </c>
      <c r="I11" s="176">
        <v>0</v>
      </c>
      <c r="J11" s="176">
        <v>2748</v>
      </c>
      <c r="K11" s="177">
        <v>163</v>
      </c>
      <c r="L11" s="179">
        <f>IFERROR(K11/J11,"-")</f>
        <v>0.059315866084425</v>
      </c>
      <c r="M11" s="176">
        <v>90</v>
      </c>
      <c r="N11" s="176">
        <v>19</v>
      </c>
      <c r="O11" s="179">
        <f>IFERROR(M11/(K11),"-")</f>
        <v>0.5521472392638</v>
      </c>
      <c r="P11" s="180">
        <f>IFERROR(G11/SUM(K11:K11),"-")</f>
        <v>2738.0797546012</v>
      </c>
      <c r="Q11" s="181">
        <v>8</v>
      </c>
      <c r="R11" s="179">
        <f>IF(K11=0,"-",Q11/K11)</f>
        <v>0.049079754601227</v>
      </c>
      <c r="S11" s="345">
        <v>174340</v>
      </c>
      <c r="T11" s="346">
        <f>IFERROR(S11/K11,"-")</f>
        <v>1069.5705521472</v>
      </c>
      <c r="U11" s="346">
        <f>IFERROR(S11/Q11,"-")</f>
        <v>21792.5</v>
      </c>
      <c r="V11" s="340">
        <f>SUM(S11:S11)-SUM(G11:G11)</f>
        <v>-271967</v>
      </c>
      <c r="W11" s="183">
        <f>SUM(S11:S11)/SUM(G11:G11)</f>
        <v>0.39062797581037</v>
      </c>
      <c r="Y11" s="184">
        <v>4</v>
      </c>
      <c r="Z11" s="185">
        <f>IF(K11=0,"",IF(Y11=0,"",(Y11/K11)))</f>
        <v>0.024539877300613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11</v>
      </c>
      <c r="AI11" s="191">
        <f>IF(K11=0,"",IF(AH11=0,"",(AH11/K11)))</f>
        <v>0.067484662576687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3</v>
      </c>
      <c r="AR11" s="197">
        <f>IF(K11=0,"",IF(AQ11=0,"",(AQ11/K11)))</f>
        <v>0.01840490797546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20</v>
      </c>
      <c r="BA11" s="203">
        <f>IF(K11=0,"",IF(AZ11=0,"",(AZ11/K11)))</f>
        <v>0.12269938650307</v>
      </c>
      <c r="BB11" s="202">
        <v>2</v>
      </c>
      <c r="BC11" s="204">
        <f>IFERROR(BB11/AZ11,"-")</f>
        <v>0.1</v>
      </c>
      <c r="BD11" s="205">
        <v>12000</v>
      </c>
      <c r="BE11" s="206">
        <f>IFERROR(BD11/AZ11,"-")</f>
        <v>600</v>
      </c>
      <c r="BF11" s="207">
        <v>1</v>
      </c>
      <c r="BG11" s="207"/>
      <c r="BH11" s="207">
        <v>1</v>
      </c>
      <c r="BI11" s="208">
        <v>58</v>
      </c>
      <c r="BJ11" s="209">
        <f>IF(K11=0,"",IF(BI11=0,"",(BI11/K11)))</f>
        <v>0.3558282208589</v>
      </c>
      <c r="BK11" s="210">
        <v>2</v>
      </c>
      <c r="BL11" s="211">
        <f>IFERROR(BK11/BI11,"-")</f>
        <v>0.03448275862069</v>
      </c>
      <c r="BM11" s="212">
        <v>23000</v>
      </c>
      <c r="BN11" s="213">
        <f>IFERROR(BM11/BI11,"-")</f>
        <v>396.55172413793</v>
      </c>
      <c r="BO11" s="214">
        <v>1</v>
      </c>
      <c r="BP11" s="214"/>
      <c r="BQ11" s="214">
        <v>1</v>
      </c>
      <c r="BR11" s="215">
        <v>46</v>
      </c>
      <c r="BS11" s="216">
        <f>IF(K11=0,"",IF(BR11=0,"",(BR11/K11)))</f>
        <v>0.28220858895706</v>
      </c>
      <c r="BT11" s="217">
        <v>3</v>
      </c>
      <c r="BU11" s="218">
        <f>IFERROR(BT11/BR11,"-")</f>
        <v>0.065217391304348</v>
      </c>
      <c r="BV11" s="219">
        <v>43540</v>
      </c>
      <c r="BW11" s="220">
        <f>IFERROR(BV11/BR11,"-")</f>
        <v>946.52173913043</v>
      </c>
      <c r="BX11" s="221">
        <v>1</v>
      </c>
      <c r="BY11" s="221">
        <v>1</v>
      </c>
      <c r="BZ11" s="221">
        <v>1</v>
      </c>
      <c r="CA11" s="222">
        <v>21</v>
      </c>
      <c r="CB11" s="223">
        <f>IF(K11=0,"",IF(CA11=0,"",(CA11/K11)))</f>
        <v>0.12883435582822</v>
      </c>
      <c r="CC11" s="224">
        <v>1</v>
      </c>
      <c r="CD11" s="225">
        <f>IFERROR(CC11/CA11,"-")</f>
        <v>0.047619047619048</v>
      </c>
      <c r="CE11" s="226">
        <v>95800</v>
      </c>
      <c r="CF11" s="227">
        <f>IFERROR(CE11/CA11,"-")</f>
        <v>4561.9047619048</v>
      </c>
      <c r="CG11" s="228"/>
      <c r="CH11" s="228"/>
      <c r="CI11" s="228">
        <v>1</v>
      </c>
      <c r="CJ11" s="229">
        <v>8</v>
      </c>
      <c r="CK11" s="230">
        <v>174340</v>
      </c>
      <c r="CL11" s="230">
        <v>95800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 t="str">
        <f>W12</f>
        <v>0</v>
      </c>
      <c r="B12" s="347" t="s">
        <v>149</v>
      </c>
      <c r="C12" s="347" t="s">
        <v>137</v>
      </c>
      <c r="D12" s="347" t="s">
        <v>119</v>
      </c>
      <c r="E12" s="175" t="s">
        <v>150</v>
      </c>
      <c r="F12" s="175" t="s">
        <v>131</v>
      </c>
      <c r="G12" s="340">
        <v>0</v>
      </c>
      <c r="H12" s="176">
        <v>0</v>
      </c>
      <c r="I12" s="176">
        <v>0</v>
      </c>
      <c r="J12" s="176">
        <v>22</v>
      </c>
      <c r="K12" s="177">
        <v>0</v>
      </c>
      <c r="L12" s="179">
        <f>IFERROR(K12/J12,"-")</f>
        <v>0</v>
      </c>
      <c r="M12" s="176">
        <v>0</v>
      </c>
      <c r="N12" s="176">
        <v>0</v>
      </c>
      <c r="O12" s="179" t="str">
        <f>IFERROR(M12/(K12),"-")</f>
        <v>-</v>
      </c>
      <c r="P12" s="180" t="str">
        <f>IFERROR(G12/SUM(K12:K12),"-")</f>
        <v>-</v>
      </c>
      <c r="Q12" s="181">
        <v>0</v>
      </c>
      <c r="R12" s="179" t="str">
        <f>IF(K12=0,"-",Q12/K12)</f>
        <v>-</v>
      </c>
      <c r="S12" s="345"/>
      <c r="T12" s="346" t="str">
        <f>IFERROR(S12/K12,"-")</f>
        <v>-</v>
      </c>
      <c r="U12" s="346" t="str">
        <f>IFERROR(S12/Q12,"-")</f>
        <v>-</v>
      </c>
      <c r="V12" s="340">
        <f>SUM(S12:S12)-SUM(G12:G12)</f>
        <v>0</v>
      </c>
      <c r="W12" s="183" t="str">
        <f>SUM(S12:S12)/SUM(G12:G12)</f>
        <v>0</v>
      </c>
      <c r="Y12" s="184"/>
      <c r="Z12" s="185" t="str">
        <f>IF(K12=0,"",IF(Y12=0,"",(Y12/K12)))</f>
        <v/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 t="str">
        <f>IF(K12=0,"",IF(AH12=0,"",(AH12/K12)))</f>
        <v/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 t="str">
        <f>IF(K12=0,"",IF(AQ12=0,"",(AQ12/K12)))</f>
        <v/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 t="str">
        <f>IF(K12=0,"",IF(AZ12=0,"",(AZ12/K12)))</f>
        <v/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 t="str">
        <f>IF(K12=0,"",IF(BI12=0,"",(BI12/K12)))</f>
        <v/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/>
      <c r="BS12" s="216" t="str">
        <f>IF(K12=0,"",IF(BR12=0,"",(BR12/K12)))</f>
        <v/>
      </c>
      <c r="BT12" s="217"/>
      <c r="BU12" s="218" t="str">
        <f>IFERROR(BT12/BR12,"-")</f>
        <v>-</v>
      </c>
      <c r="BV12" s="219"/>
      <c r="BW12" s="220" t="str">
        <f>IFERROR(BV12/BR12,"-")</f>
        <v>-</v>
      </c>
      <c r="BX12" s="221"/>
      <c r="BY12" s="221"/>
      <c r="BZ12" s="221"/>
      <c r="CA12" s="222"/>
      <c r="CB12" s="223" t="str">
        <f>IF(K12=0,"",IF(CA12=0,"",(CA12/K12)))</f>
        <v/>
      </c>
      <c r="CC12" s="224"/>
      <c r="CD12" s="225" t="str">
        <f>IFERROR(CC12/CA12,"-")</f>
        <v>-</v>
      </c>
      <c r="CE12" s="226"/>
      <c r="CF12" s="227" t="str">
        <f>IFERROR(CE12/CA12,"-")</f>
        <v>-</v>
      </c>
      <c r="CG12" s="228"/>
      <c r="CH12" s="228"/>
      <c r="CI12" s="228"/>
      <c r="CJ12" s="229">
        <v>0</v>
      </c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174" t="str">
        <f>W13</f>
        <v>0</v>
      </c>
      <c r="B13" s="347" t="s">
        <v>151</v>
      </c>
      <c r="C13" s="347" t="s">
        <v>137</v>
      </c>
      <c r="D13" s="347" t="s">
        <v>119</v>
      </c>
      <c r="E13" s="175" t="s">
        <v>152</v>
      </c>
      <c r="F13" s="175" t="s">
        <v>131</v>
      </c>
      <c r="G13" s="340">
        <v>0</v>
      </c>
      <c r="H13" s="176">
        <v>0</v>
      </c>
      <c r="I13" s="176">
        <v>0</v>
      </c>
      <c r="J13" s="176">
        <v>65</v>
      </c>
      <c r="K13" s="177">
        <v>0</v>
      </c>
      <c r="L13" s="179">
        <f>IFERROR(K13/J13,"-")</f>
        <v>0</v>
      </c>
      <c r="M13" s="176">
        <v>0</v>
      </c>
      <c r="N13" s="176">
        <v>0</v>
      </c>
      <c r="O13" s="179" t="str">
        <f>IFERROR(M13/(K13),"-")</f>
        <v>-</v>
      </c>
      <c r="P13" s="180" t="str">
        <f>IFERROR(G13/SUM(K13:K13),"-")</f>
        <v>-</v>
      </c>
      <c r="Q13" s="181">
        <v>0</v>
      </c>
      <c r="R13" s="179" t="str">
        <f>IF(K13=0,"-",Q13/K13)</f>
        <v>-</v>
      </c>
      <c r="S13" s="345"/>
      <c r="T13" s="346" t="str">
        <f>IFERROR(S13/K13,"-")</f>
        <v>-</v>
      </c>
      <c r="U13" s="346" t="str">
        <f>IFERROR(S13/Q13,"-")</f>
        <v>-</v>
      </c>
      <c r="V13" s="340">
        <f>SUM(S13:S13)-SUM(G13:G13)</f>
        <v>0</v>
      </c>
      <c r="W13" s="183" t="str">
        <f>SUM(S13:S13)/SUM(G13:G13)</f>
        <v>0</v>
      </c>
      <c r="Y13" s="184"/>
      <c r="Z13" s="185" t="str">
        <f>IF(K13=0,"",IF(Y13=0,"",(Y13/K13)))</f>
        <v/>
      </c>
      <c r="AA13" s="184"/>
      <c r="AB13" s="186" t="str">
        <f>IFERROR(AA13/Y13,"-")</f>
        <v>-</v>
      </c>
      <c r="AC13" s="187"/>
      <c r="AD13" s="188" t="str">
        <f>IFERROR(AC13/Y13,"-")</f>
        <v>-</v>
      </c>
      <c r="AE13" s="189"/>
      <c r="AF13" s="189"/>
      <c r="AG13" s="189"/>
      <c r="AH13" s="190"/>
      <c r="AI13" s="191" t="str">
        <f>IF(K13=0,"",IF(AH13=0,"",(AH13/K13)))</f>
        <v/>
      </c>
      <c r="AJ13" s="190"/>
      <c r="AK13" s="192" t="str">
        <f>IFERROR(AJ13/AH13,"-")</f>
        <v>-</v>
      </c>
      <c r="AL13" s="193"/>
      <c r="AM13" s="194" t="str">
        <f>IFERROR(AL13/AH13,"-")</f>
        <v>-</v>
      </c>
      <c r="AN13" s="195"/>
      <c r="AO13" s="195"/>
      <c r="AP13" s="195"/>
      <c r="AQ13" s="196"/>
      <c r="AR13" s="197" t="str">
        <f>IF(K13=0,"",IF(AQ13=0,"",(AQ13/K13)))</f>
        <v/>
      </c>
      <c r="AS13" s="196"/>
      <c r="AT13" s="198" t="str">
        <f>IFERROR(AS13/AQ13,"-")</f>
        <v>-</v>
      </c>
      <c r="AU13" s="199"/>
      <c r="AV13" s="200" t="str">
        <f>IFERROR(AU13/AQ13,"-")</f>
        <v>-</v>
      </c>
      <c r="AW13" s="201"/>
      <c r="AX13" s="201"/>
      <c r="AY13" s="201"/>
      <c r="AZ13" s="202"/>
      <c r="BA13" s="203" t="str">
        <f>IF(K13=0,"",IF(AZ13=0,"",(AZ13/K13)))</f>
        <v/>
      </c>
      <c r="BB13" s="202"/>
      <c r="BC13" s="204" t="str">
        <f>IFERROR(BB13/AZ13,"-")</f>
        <v>-</v>
      </c>
      <c r="BD13" s="205"/>
      <c r="BE13" s="206" t="str">
        <f>IFERROR(BD13/AZ13,"-")</f>
        <v>-</v>
      </c>
      <c r="BF13" s="207"/>
      <c r="BG13" s="207"/>
      <c r="BH13" s="207"/>
      <c r="BI13" s="208"/>
      <c r="BJ13" s="209" t="str">
        <f>IF(K13=0,"",IF(BI13=0,"",(BI13/K13)))</f>
        <v/>
      </c>
      <c r="BK13" s="210"/>
      <c r="BL13" s="211" t="str">
        <f>IFERROR(BK13/BI13,"-")</f>
        <v>-</v>
      </c>
      <c r="BM13" s="212"/>
      <c r="BN13" s="213" t="str">
        <f>IFERROR(BM13/BI13,"-")</f>
        <v>-</v>
      </c>
      <c r="BO13" s="214"/>
      <c r="BP13" s="214"/>
      <c r="BQ13" s="214"/>
      <c r="BR13" s="215"/>
      <c r="BS13" s="216" t="str">
        <f>IF(K13=0,"",IF(BR13=0,"",(BR13/K13)))</f>
        <v/>
      </c>
      <c r="BT13" s="217"/>
      <c r="BU13" s="218" t="str">
        <f>IFERROR(BT13/BR13,"-")</f>
        <v>-</v>
      </c>
      <c r="BV13" s="219"/>
      <c r="BW13" s="220" t="str">
        <f>IFERROR(BV13/BR13,"-")</f>
        <v>-</v>
      </c>
      <c r="BX13" s="221"/>
      <c r="BY13" s="221"/>
      <c r="BZ13" s="221"/>
      <c r="CA13" s="222"/>
      <c r="CB13" s="223" t="str">
        <f>IF(K13=0,"",IF(CA13=0,"",(CA13/K13)))</f>
        <v/>
      </c>
      <c r="CC13" s="224"/>
      <c r="CD13" s="225" t="str">
        <f>IFERROR(CC13/CA13,"-")</f>
        <v>-</v>
      </c>
      <c r="CE13" s="226"/>
      <c r="CF13" s="227" t="str">
        <f>IFERROR(CE13/CA13,"-")</f>
        <v>-</v>
      </c>
      <c r="CG13" s="228"/>
      <c r="CH13" s="228"/>
      <c r="CI13" s="228"/>
      <c r="CJ13" s="229">
        <v>0</v>
      </c>
      <c r="CK13" s="230"/>
      <c r="CL13" s="230"/>
      <c r="CM13" s="230"/>
      <c r="CN13" s="231" t="str">
        <f>IF(AND(CL13=0,CM13=0),"",IF(AND(CL13&lt;=100000,CM13&lt;=100000),"",IF(CL13/CK13&gt;0.7,"男高",IF(CM13/CK13&gt;0.7,"女高",""))))</f>
        <v/>
      </c>
    </row>
    <row r="14" spans="1:94">
      <c r="A14" s="232"/>
      <c r="B14" s="151"/>
      <c r="C14" s="233"/>
      <c r="D14" s="234"/>
      <c r="E14" s="175"/>
      <c r="F14" s="175"/>
      <c r="G14" s="341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172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232"/>
      <c r="B15" s="246"/>
      <c r="C15" s="176"/>
      <c r="D15" s="176"/>
      <c r="E15" s="247"/>
      <c r="F15" s="248"/>
      <c r="G15" s="342"/>
      <c r="H15" s="235"/>
      <c r="I15" s="235"/>
      <c r="J15" s="176"/>
      <c r="K15" s="176"/>
      <c r="L15" s="236"/>
      <c r="M15" s="236"/>
      <c r="N15" s="176"/>
      <c r="O15" s="236"/>
      <c r="P15" s="182"/>
      <c r="Q15" s="182"/>
      <c r="R15" s="182"/>
      <c r="S15" s="345"/>
      <c r="T15" s="345"/>
      <c r="U15" s="345"/>
      <c r="V15" s="345"/>
      <c r="W15" s="236"/>
      <c r="X15" s="249"/>
      <c r="Y15" s="237"/>
      <c r="Z15" s="238"/>
      <c r="AA15" s="237"/>
      <c r="AB15" s="239"/>
      <c r="AC15" s="240"/>
      <c r="AD15" s="241"/>
      <c r="AE15" s="242"/>
      <c r="AF15" s="242"/>
      <c r="AG15" s="242"/>
      <c r="AH15" s="237"/>
      <c r="AI15" s="238"/>
      <c r="AJ15" s="237"/>
      <c r="AK15" s="239"/>
      <c r="AL15" s="240"/>
      <c r="AM15" s="241"/>
      <c r="AN15" s="242"/>
      <c r="AO15" s="242"/>
      <c r="AP15" s="242"/>
      <c r="AQ15" s="237"/>
      <c r="AR15" s="238"/>
      <c r="AS15" s="237"/>
      <c r="AT15" s="239"/>
      <c r="AU15" s="240"/>
      <c r="AV15" s="241"/>
      <c r="AW15" s="242"/>
      <c r="AX15" s="242"/>
      <c r="AY15" s="242"/>
      <c r="AZ15" s="237"/>
      <c r="BA15" s="238"/>
      <c r="BB15" s="237"/>
      <c r="BC15" s="239"/>
      <c r="BD15" s="240"/>
      <c r="BE15" s="241"/>
      <c r="BF15" s="242"/>
      <c r="BG15" s="242"/>
      <c r="BH15" s="242"/>
      <c r="BI15" s="173"/>
      <c r="BJ15" s="243"/>
      <c r="BK15" s="237"/>
      <c r="BL15" s="239"/>
      <c r="BM15" s="240"/>
      <c r="BN15" s="241"/>
      <c r="BO15" s="242"/>
      <c r="BP15" s="242"/>
      <c r="BQ15" s="242"/>
      <c r="BR15" s="173"/>
      <c r="BS15" s="243"/>
      <c r="BT15" s="237"/>
      <c r="BU15" s="239"/>
      <c r="BV15" s="240"/>
      <c r="BW15" s="241"/>
      <c r="BX15" s="242"/>
      <c r="BY15" s="242"/>
      <c r="BZ15" s="242"/>
      <c r="CA15" s="173"/>
      <c r="CB15" s="243"/>
      <c r="CC15" s="237"/>
      <c r="CD15" s="239"/>
      <c r="CE15" s="240"/>
      <c r="CF15" s="241"/>
      <c r="CG15" s="242"/>
      <c r="CH15" s="242"/>
      <c r="CI15" s="242"/>
      <c r="CJ15" s="244"/>
      <c r="CK15" s="240"/>
      <c r="CL15" s="240"/>
      <c r="CM15" s="240"/>
      <c r="CN15" s="245"/>
    </row>
    <row r="16" spans="1:94">
      <c r="A16" s="166">
        <f>Z16</f>
        <v/>
      </c>
      <c r="B16" s="250"/>
      <c r="C16" s="250"/>
      <c r="D16" s="250"/>
      <c r="E16" s="251" t="s">
        <v>153</v>
      </c>
      <c r="F16" s="251"/>
      <c r="G16" s="343">
        <f>SUM(G6:G15)</f>
        <v>2593062</v>
      </c>
      <c r="H16" s="250">
        <f>SUM(H6:H15)</f>
        <v>3199</v>
      </c>
      <c r="I16" s="250">
        <f>SUM(I6:I15)</f>
        <v>0</v>
      </c>
      <c r="J16" s="250">
        <f>SUM(J6:J15)</f>
        <v>84159</v>
      </c>
      <c r="K16" s="250">
        <f>SUM(K6:K15)</f>
        <v>1018</v>
      </c>
      <c r="L16" s="252">
        <f>IFERROR(K16/J16,"-")</f>
        <v>0.012096151332597</v>
      </c>
      <c r="M16" s="253">
        <f>SUM(M6:M15)</f>
        <v>588</v>
      </c>
      <c r="N16" s="253">
        <f>SUM(N6:N15)</f>
        <v>166</v>
      </c>
      <c r="O16" s="252">
        <f>IFERROR(M16/K16,"-")</f>
        <v>0.57760314341847</v>
      </c>
      <c r="P16" s="254">
        <f>IFERROR(G16/K16,"-")</f>
        <v>2547.2121807466</v>
      </c>
      <c r="Q16" s="255">
        <f>SUM(Q6:Q15)</f>
        <v>68</v>
      </c>
      <c r="R16" s="252">
        <f>IFERROR(Q16/K16,"-")</f>
        <v>0.066797642436149</v>
      </c>
      <c r="S16" s="343">
        <f>SUM(S6:S15)</f>
        <v>1300240</v>
      </c>
      <c r="T16" s="343">
        <f>IFERROR(S16/K16,"-")</f>
        <v>1277.2495088409</v>
      </c>
      <c r="U16" s="343">
        <f>IFERROR(S16/Q16,"-")</f>
        <v>19121.176470588</v>
      </c>
      <c r="V16" s="343">
        <f>S16-G16</f>
        <v>-1292822</v>
      </c>
      <c r="W16" s="256">
        <f>S16/G16</f>
        <v>0.50143035530967</v>
      </c>
      <c r="X16" s="257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  <mergeCell ref="A13:A13"/>
    <mergeCell ref="G13:G13"/>
    <mergeCell ref="P13:P13"/>
    <mergeCell ref="V13:V13"/>
    <mergeCell ref="W13:W13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