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<sst xmlns="http://schemas.openxmlformats.org/spreadsheetml/2006/main" uniqueCount="146">
  <si>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</si>
  <si>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</si>
  <si>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</si>
  <si>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</si>
  <si>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</si>
  <si>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</si>
  <si>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</si>
  <si>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</si>
  <si>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</si>
  <si>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</si>
  <si>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</si>
  <si>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</si>
  <si>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</si>
  <si>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</si>
  <si>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</si>
  <si>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</si>
  <si>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</si>
  <si>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</si>
  <si>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</si>
  <si>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</si>
  <si>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</si>
  <si>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</si>
  <si>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</si>
  <si>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</si>
  <si>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</si>
  <si>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</si>
  <si>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</si>
  <si>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03月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</si>
  <si>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</si>
  <si>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</si>
  <si>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</si>
  <si>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</si>
  <si>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</si>
  <si>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</si>
  <si>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</si>
  <si>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</si>
  <si>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</si>
  <si>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</si>
  <si>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</si>
  <si>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</si>
  <si>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</si>
  <si>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</si>
  <si>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</si>
  <si>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</si>
  <si>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</si>
  <si>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</si>
  <si>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</si>
  <si>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</si>
  <si>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</si>
  <si>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</si>
  <si>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</si>
  <si>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</si>
  <si>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</si>
  <si>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</si>
  <si>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</si>
  <si>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</si>
  <si>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</si>
  <si>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</si>
  <si>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</si>
  <si>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</si>
  <si>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</si>
  <si>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</si>
  <si>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</si>
  <si>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ic4594</t>
  </si>
  <si>
    <t>y18</t>
  </si>
  <si>
    <t>スポニチ関東</t>
  </si>
  <si>
    <t>1C終面全5段</t>
  </si>
  <si>
    <t>3月28日(土)</t>
  </si>
  <si>
    <t>ic4595</t>
  </si>
  <si>
    <t>空電</t>
  </si>
  <si>
    <t>ln_ink1264</t>
  </si>
  <si>
    <t>line</t>
  </si>
  <si>
    <t>スポニチ関西</t>
  </si>
  <si>
    <t>ic4596</t>
  </si>
  <si>
    <t>新聞 TOTAL</t>
  </si>
  <si>
    <t>●雑誌 広告</t>
  </si>
  <si>
    <t>za290</t>
  </si>
  <si>
    <t>日本ジャーナル出版</t>
  </si>
  <si>
    <t>記事版（複数）</t>
  </si>
  <si>
    <t>やばすぎる肉食女子たち</t>
  </si>
  <si>
    <t>lp01</t>
  </si>
  <si>
    <t>週刊実話</t>
  </si>
  <si>
    <t>1C2P</t>
  </si>
  <si>
    <t>3月12日(木)</t>
  </si>
  <si>
    <t>za291</t>
  </si>
  <si>
    <t>za292</t>
  </si>
  <si>
    <t>芸文社</t>
  </si>
  <si>
    <t>縦書き版1P用（高宮菜々子）</t>
  </si>
  <si>
    <t>寂しい女性のお相手募集</t>
  </si>
  <si>
    <t>カミオン</t>
  </si>
  <si>
    <t>1C1P</t>
  </si>
  <si>
    <t>3月01日(日)</t>
  </si>
  <si>
    <t>za293</t>
  </si>
  <si>
    <t>za294</t>
  </si>
  <si>
    <t>リイド社</t>
  </si>
  <si>
    <t>コミック乱</t>
  </si>
  <si>
    <t>3月27日(金)</t>
  </si>
  <si>
    <t>za295</t>
  </si>
  <si>
    <t>ad981</t>
  </si>
  <si>
    <t>大洋図書</t>
  </si>
  <si>
    <t>5P注意事項版</t>
  </si>
  <si>
    <t>昭和の不思議101</t>
  </si>
  <si>
    <t>1C5P</t>
  </si>
  <si>
    <t>3月02日(月)</t>
  </si>
  <si>
    <t>ad982</t>
  </si>
  <si>
    <t>ad983</t>
  </si>
  <si>
    <t>実話ナックルズGOLD</t>
  </si>
  <si>
    <t>3月09日(月)</t>
  </si>
  <si>
    <t>ad984</t>
  </si>
  <si>
    <t>ad985</t>
  </si>
  <si>
    <t>2P注意事項版</t>
  </si>
  <si>
    <t>ナックルズ極ベスト</t>
  </si>
  <si>
    <t>4C2P</t>
  </si>
  <si>
    <t>3月16日(月)</t>
  </si>
  <si>
    <t>ad986</t>
  </si>
  <si>
    <t>雑誌 TOTAL</t>
  </si>
  <si>
    <t>●アフィリエイト 広告</t>
  </si>
  <si>
    <t>UA</t>
  </si>
  <si>
    <t>AF単価</t>
  </si>
  <si>
    <t>20歳以上</t>
  </si>
  <si>
    <t>fr002</t>
  </si>
  <si>
    <t>lp07</t>
  </si>
  <si>
    <t>おまたせ出会いNavi</t>
  </si>
  <si>
    <t>3/1～3/31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</si>
  <si>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</si>
  <si>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</si>
  <si>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</si>
  <si>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</si>
  <si>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</si>
  <si>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</si>
  <si>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</si>
  <si>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</si>
  <si>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</si>
  <si>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</si>
  <si>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</si>
  <si>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</si>
  <si>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</si>
  <si>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</si>
  <si>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</si>
  <si>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</si>
  <si>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Google（検索広告）</t>
  </si>
  <si>
    <t>p_gdn</t>
  </si>
  <si>
    <t>Google（ディスプレイネットワーク）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</si>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</sst>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5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4</v>
      </c>
      <c r="D6" s="330">
        <v>324000</v>
      </c>
      <c r="E6" s="79">
        <v>78</v>
      </c>
      <c r="F6" s="79">
        <v>35</v>
      </c>
      <c r="G6" s="79">
        <v>96</v>
      </c>
      <c r="H6" s="89">
        <v>28</v>
      </c>
      <c r="I6" s="90">
        <v>0</v>
      </c>
      <c r="J6" s="143">
        <f>H6+I6</f>
        <v>28</v>
      </c>
      <c r="K6" s="80">
        <f>IFERROR(J6/G6,"-")</f>
        <v>0.29166666666667</v>
      </c>
      <c r="L6" s="79">
        <v>5</v>
      </c>
      <c r="M6" s="79">
        <v>2</v>
      </c>
      <c r="N6" s="80">
        <f>IFERROR(L6/J6,"-")</f>
        <v>0.17857142857143</v>
      </c>
      <c r="O6" s="81">
        <f>IFERROR(D6/J6,"-")</f>
        <v>11571.428571429</v>
      </c>
      <c r="P6" s="82">
        <v>4</v>
      </c>
      <c r="Q6" s="80">
        <f>IFERROR(P6/J6,"-")</f>
        <v>0.14285714285714</v>
      </c>
      <c r="R6" s="335">
        <v>54000</v>
      </c>
      <c r="S6" s="336">
        <f>IFERROR(R6/J6,"-")</f>
        <v>1928.5714285714</v>
      </c>
      <c r="T6" s="336">
        <f>IFERROR(R6/P6,"-")</f>
        <v>13500</v>
      </c>
      <c r="U6" s="330">
        <f>IFERROR(R6-D6,"-")</f>
        <v>-270000</v>
      </c>
      <c r="V6" s="83">
        <f>R6/D6</f>
        <v>0.16666666666667</v>
      </c>
      <c r="W6" s="77"/>
      <c r="X6" s="142"/>
    </row>
    <row r="7" spans="1:24">
      <c r="A7" s="78"/>
      <c r="B7" s="84" t="s">
        <v>24</v>
      </c>
      <c r="C7" s="84">
        <v>12</v>
      </c>
      <c r="D7" s="330">
        <v>590000</v>
      </c>
      <c r="E7" s="79">
        <v>178</v>
      </c>
      <c r="F7" s="79">
        <v>81</v>
      </c>
      <c r="G7" s="79">
        <v>275</v>
      </c>
      <c r="H7" s="89">
        <v>33</v>
      </c>
      <c r="I7" s="90">
        <v>0</v>
      </c>
      <c r="J7" s="143">
        <f>H7+I7</f>
        <v>33</v>
      </c>
      <c r="K7" s="80">
        <f>IFERROR(J7/G7,"-")</f>
        <v>0.12</v>
      </c>
      <c r="L7" s="79">
        <v>8</v>
      </c>
      <c r="M7" s="79">
        <v>3</v>
      </c>
      <c r="N7" s="80">
        <f>IFERROR(L7/J7,"-")</f>
        <v>0.24242424242424</v>
      </c>
      <c r="O7" s="81">
        <f>IFERROR(D7/J7,"-")</f>
        <v>17878.787878788</v>
      </c>
      <c r="P7" s="82">
        <v>1</v>
      </c>
      <c r="Q7" s="80">
        <f>IFERROR(P7/J7,"-")</f>
        <v>0.03030303030303</v>
      </c>
      <c r="R7" s="335">
        <v>16800</v>
      </c>
      <c r="S7" s="336">
        <f>IFERROR(R7/J7,"-")</f>
        <v>509.09090909091</v>
      </c>
      <c r="T7" s="336">
        <f>IFERROR(R7/P7,"-")</f>
        <v>16800</v>
      </c>
      <c r="U7" s="330">
        <f>IFERROR(R7-D7,"-")</f>
        <v>-573200</v>
      </c>
      <c r="V7" s="83">
        <f>R7/D7</f>
        <v>0.028474576271186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1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8</v>
      </c>
      <c r="D9" s="330">
        <v>7132707</v>
      </c>
      <c r="E9" s="79">
        <v>7581</v>
      </c>
      <c r="F9" s="79">
        <v>0</v>
      </c>
      <c r="G9" s="79">
        <v>140379</v>
      </c>
      <c r="H9" s="89">
        <v>2268</v>
      </c>
      <c r="I9" s="90">
        <v>72</v>
      </c>
      <c r="J9" s="143">
        <f>H9+I9</f>
        <v>2340</v>
      </c>
      <c r="K9" s="80">
        <f>IFERROR(J9/G9,"-")</f>
        <v>0.016669159917082</v>
      </c>
      <c r="L9" s="79">
        <v>127</v>
      </c>
      <c r="M9" s="79">
        <v>411</v>
      </c>
      <c r="N9" s="80">
        <f>IFERROR(L9/J9,"-")</f>
        <v>0.054273504273504</v>
      </c>
      <c r="O9" s="81">
        <f>IFERROR(D9/J9,"-")</f>
        <v>3048.1653846154</v>
      </c>
      <c r="P9" s="82">
        <v>130</v>
      </c>
      <c r="Q9" s="80">
        <f>IFERROR(P9/J9,"-")</f>
        <v>0.055555555555556</v>
      </c>
      <c r="R9" s="335">
        <v>2480930</v>
      </c>
      <c r="S9" s="336">
        <f>IFERROR(R9/J9,"-")</f>
        <v>1060.2264957265</v>
      </c>
      <c r="T9" s="336">
        <f>IFERROR(R9/P9,"-")</f>
        <v>19084.076923077</v>
      </c>
      <c r="U9" s="330">
        <f>IFERROR(R9-D9,"-")</f>
        <v>-4651777</v>
      </c>
      <c r="V9" s="83">
        <f>R9/D9</f>
        <v>0.347824465522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8046707</v>
      </c>
      <c r="E12" s="41">
        <f>SUM(E6:E10)</f>
        <v>7837</v>
      </c>
      <c r="F12" s="41">
        <f>SUM(F6:F10)</f>
        <v>116</v>
      </c>
      <c r="G12" s="41">
        <f>SUM(G6:G10)</f>
        <v>140751</v>
      </c>
      <c r="H12" s="41">
        <f>SUM(H6:H10)</f>
        <v>2329</v>
      </c>
      <c r="I12" s="41">
        <f>SUM(I6:I10)</f>
        <v>72</v>
      </c>
      <c r="J12" s="41">
        <f>SUM(J6:J10)</f>
        <v>2401</v>
      </c>
      <c r="K12" s="42">
        <f>IFERROR(J12/G12,"-")</f>
        <v>0.01705849336772</v>
      </c>
      <c r="L12" s="76">
        <f>SUM(L6:L10)</f>
        <v>140</v>
      </c>
      <c r="M12" s="76">
        <f>SUM(M6:M10)</f>
        <v>416</v>
      </c>
      <c r="N12" s="42">
        <f>IFERROR(L12/J12,"-")</f>
        <v>0.058309037900875</v>
      </c>
      <c r="O12" s="43">
        <f>IFERROR(D12/J12,"-")</f>
        <v>3351.3981674302</v>
      </c>
      <c r="P12" s="44">
        <f>SUM(P6:P10)</f>
        <v>135</v>
      </c>
      <c r="Q12" s="42">
        <f>IFERROR(P12/J12,"-")</f>
        <v>0.056226572261558</v>
      </c>
      <c r="R12" s="333">
        <f>SUM(R6:R10)</f>
        <v>2551730</v>
      </c>
      <c r="S12" s="333">
        <f>IFERROR(R12/J12,"-")</f>
        <v>1062.7780091628</v>
      </c>
      <c r="T12" s="333">
        <f>IFERROR(R12/P12,"-")</f>
        <v>18901.703703704</v>
      </c>
      <c r="U12" s="333">
        <f>SUM(U6:U10)</f>
        <v>-5494977</v>
      </c>
      <c r="V12" s="45">
        <f>IFERROR(R12/D12,"-")</f>
        <v>0.31711481479318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0.16666666666667</v>
      </c>
      <c r="B6" s="347" t="s">
        <v>63</v>
      </c>
      <c r="C6" s="347"/>
      <c r="D6" s="347"/>
      <c r="E6" s="347"/>
      <c r="F6" s="347" t="s">
        <v>64</v>
      </c>
      <c r="G6" s="88" t="s">
        <v>65</v>
      </c>
      <c r="H6" s="88" t="s">
        <v>66</v>
      </c>
      <c r="I6" s="348" t="s">
        <v>67</v>
      </c>
      <c r="J6" s="330">
        <v>324000</v>
      </c>
      <c r="K6" s="79">
        <v>26</v>
      </c>
      <c r="L6" s="79">
        <v>0</v>
      </c>
      <c r="M6" s="79">
        <v>77</v>
      </c>
      <c r="N6" s="89">
        <v>5</v>
      </c>
      <c r="O6" s="90">
        <v>0</v>
      </c>
      <c r="P6" s="91">
        <f>N6+O6</f>
        <v>5</v>
      </c>
      <c r="Q6" s="80">
        <f>IFERROR(P6/M6,"-")</f>
        <v>0.064935064935065</v>
      </c>
      <c r="R6" s="79">
        <v>0</v>
      </c>
      <c r="S6" s="79">
        <v>1</v>
      </c>
      <c r="T6" s="80">
        <f>IFERROR(R6/(P6),"-")</f>
        <v>0</v>
      </c>
      <c r="U6" s="336">
        <f>IFERROR(J6/SUM(N6:O9),"-")</f>
        <v>11571.428571429</v>
      </c>
      <c r="V6" s="82">
        <v>1</v>
      </c>
      <c r="W6" s="80">
        <f>IF(P6=0,"-",V6/P6)</f>
        <v>0.2</v>
      </c>
      <c r="X6" s="335">
        <v>15000</v>
      </c>
      <c r="Y6" s="336">
        <f>IFERROR(X6/P6,"-")</f>
        <v>3000</v>
      </c>
      <c r="Z6" s="336">
        <f>IFERROR(X6/V6,"-")</f>
        <v>15000</v>
      </c>
      <c r="AA6" s="330">
        <f>SUM(X6:X9)-SUM(J6:J9)</f>
        <v>-270000</v>
      </c>
      <c r="AB6" s="83">
        <f>SUM(X6:X9)/SUM(J6:J9)</f>
        <v>0.16666666666667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2</v>
      </c>
      <c r="BF6" s="111">
        <f>IF(P6=0,"",IF(BE6=0,"",(BE6/P6)))</f>
        <v>0.4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3</v>
      </c>
      <c r="BO6" s="118">
        <f>IF(P6=0,"",IF(BN6=0,"",(BN6/P6)))</f>
        <v>0.6</v>
      </c>
      <c r="BP6" s="119">
        <v>1</v>
      </c>
      <c r="BQ6" s="120">
        <f>IFERROR(BP6/BN6,"-")</f>
        <v>0.33333333333333</v>
      </c>
      <c r="BR6" s="121">
        <v>15000</v>
      </c>
      <c r="BS6" s="122">
        <f>IFERROR(BR6/BN6,"-")</f>
        <v>5000</v>
      </c>
      <c r="BT6" s="123"/>
      <c r="BU6" s="123"/>
      <c r="BV6" s="123">
        <v>1</v>
      </c>
      <c r="BW6" s="124"/>
      <c r="BX6" s="125">
        <f>IF(P6=0,"",IF(BW6=0,"",(BW6/P6)))</f>
        <v>0</v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1</v>
      </c>
      <c r="CP6" s="139">
        <v>15000</v>
      </c>
      <c r="CQ6" s="139">
        <v>15000</v>
      </c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68</v>
      </c>
      <c r="C7" s="347"/>
      <c r="D7" s="347"/>
      <c r="E7" s="347"/>
      <c r="F7" s="347" t="s">
        <v>69</v>
      </c>
      <c r="G7" s="88"/>
      <c r="H7" s="88"/>
      <c r="I7" s="88"/>
      <c r="J7" s="330"/>
      <c r="K7" s="79">
        <v>44</v>
      </c>
      <c r="L7" s="79">
        <v>27</v>
      </c>
      <c r="M7" s="79">
        <v>15</v>
      </c>
      <c r="N7" s="89">
        <v>5</v>
      </c>
      <c r="O7" s="90">
        <v>0</v>
      </c>
      <c r="P7" s="91">
        <f>N7+O7</f>
        <v>5</v>
      </c>
      <c r="Q7" s="80">
        <f>IFERROR(P7/M7,"-")</f>
        <v>0.33333333333333</v>
      </c>
      <c r="R7" s="79">
        <v>2</v>
      </c>
      <c r="S7" s="79">
        <v>0</v>
      </c>
      <c r="T7" s="80">
        <f>IFERROR(R7/(P7),"-")</f>
        <v>0.4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>
        <f>IF(P7=0,"",IF(BN7=0,"",(BN7/P7)))</f>
        <v>0</v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>
        <v>2</v>
      </c>
      <c r="BX7" s="125">
        <f>IF(P7=0,"",IF(BW7=0,"",(BW7/P7)))</f>
        <v>0.4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>
        <v>3</v>
      </c>
      <c r="CG7" s="132">
        <f>IF(P7=0,"",IF(CF7=0,"",(CF7/P7)))</f>
        <v>0.6</v>
      </c>
      <c r="CH7" s="133"/>
      <c r="CI7" s="134">
        <f>IFERROR(CH7/CF7,"-")</f>
        <v>0</v>
      </c>
      <c r="CJ7" s="135"/>
      <c r="CK7" s="136">
        <f>IFERROR(CJ7/CF7,"-")</f>
        <v>0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70</v>
      </c>
      <c r="C8" s="347"/>
      <c r="D8" s="347"/>
      <c r="E8" s="347"/>
      <c r="F8" s="347" t="s">
        <v>71</v>
      </c>
      <c r="G8" s="88" t="s">
        <v>72</v>
      </c>
      <c r="H8" s="88" t="s">
        <v>66</v>
      </c>
      <c r="I8" s="348" t="s">
        <v>67</v>
      </c>
      <c r="J8" s="330"/>
      <c r="K8" s="79">
        <v>0</v>
      </c>
      <c r="L8" s="79">
        <v>0</v>
      </c>
      <c r="M8" s="79">
        <v>0</v>
      </c>
      <c r="N8" s="89">
        <v>17</v>
      </c>
      <c r="O8" s="90">
        <v>0</v>
      </c>
      <c r="P8" s="91">
        <f>N8+O8</f>
        <v>17</v>
      </c>
      <c r="Q8" s="80" t="str">
        <f>IFERROR(P8/M8,"-")</f>
        <v>-</v>
      </c>
      <c r="R8" s="79">
        <v>3</v>
      </c>
      <c r="S8" s="79">
        <v>1</v>
      </c>
      <c r="T8" s="80">
        <f>IFERROR(R8/(P8),"-")</f>
        <v>0.17647058823529</v>
      </c>
      <c r="U8" s="336"/>
      <c r="V8" s="82">
        <v>3</v>
      </c>
      <c r="W8" s="80">
        <f>IF(P8=0,"-",V8/P8)</f>
        <v>0.17647058823529</v>
      </c>
      <c r="X8" s="335">
        <v>39000</v>
      </c>
      <c r="Y8" s="336">
        <f>IFERROR(X8/P8,"-")</f>
        <v>2294.1176470588</v>
      </c>
      <c r="Z8" s="336">
        <f>IFERROR(X8/V8,"-")</f>
        <v>13000</v>
      </c>
      <c r="AA8" s="330"/>
      <c r="AB8" s="83"/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>
        <v>1</v>
      </c>
      <c r="AN8" s="99">
        <f>IF(P8=0,"",IF(AM8=0,"",(AM8/P8)))</f>
        <v>0.058823529411765</v>
      </c>
      <c r="AO8" s="98"/>
      <c r="AP8" s="100">
        <f>IFERROR(AO8/AM8,"-")</f>
        <v>0</v>
      </c>
      <c r="AQ8" s="101"/>
      <c r="AR8" s="102">
        <f>IFERROR(AQ8/AM8,"-")</f>
        <v>0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>
        <v>2</v>
      </c>
      <c r="BF8" s="111">
        <f>IF(P8=0,"",IF(BE8=0,"",(BE8/P8)))</f>
        <v>0.11764705882353</v>
      </c>
      <c r="BG8" s="110"/>
      <c r="BH8" s="112">
        <f>IFERROR(BG8/BE8,"-")</f>
        <v>0</v>
      </c>
      <c r="BI8" s="113"/>
      <c r="BJ8" s="114">
        <f>IFERROR(BI8/BE8,"-")</f>
        <v>0</v>
      </c>
      <c r="BK8" s="115"/>
      <c r="BL8" s="115"/>
      <c r="BM8" s="115"/>
      <c r="BN8" s="117">
        <v>7</v>
      </c>
      <c r="BO8" s="118">
        <f>IF(P8=0,"",IF(BN8=0,"",(BN8/P8)))</f>
        <v>0.41176470588235</v>
      </c>
      <c r="BP8" s="119">
        <v>1</v>
      </c>
      <c r="BQ8" s="120">
        <f>IFERROR(BP8/BN8,"-")</f>
        <v>0.14285714285714</v>
      </c>
      <c r="BR8" s="121">
        <v>23000</v>
      </c>
      <c r="BS8" s="122">
        <f>IFERROR(BR8/BN8,"-")</f>
        <v>3285.7142857143</v>
      </c>
      <c r="BT8" s="123"/>
      <c r="BU8" s="123"/>
      <c r="BV8" s="123">
        <v>1</v>
      </c>
      <c r="BW8" s="124">
        <v>6</v>
      </c>
      <c r="BX8" s="125">
        <f>IF(P8=0,"",IF(BW8=0,"",(BW8/P8)))</f>
        <v>0.35294117647059</v>
      </c>
      <c r="BY8" s="126">
        <v>1</v>
      </c>
      <c r="BZ8" s="127">
        <f>IFERROR(BY8/BW8,"-")</f>
        <v>0.16666666666667</v>
      </c>
      <c r="CA8" s="128">
        <v>6000</v>
      </c>
      <c r="CB8" s="129">
        <f>IFERROR(CA8/BW8,"-")</f>
        <v>1000</v>
      </c>
      <c r="CC8" s="130"/>
      <c r="CD8" s="130">
        <v>1</v>
      </c>
      <c r="CE8" s="130"/>
      <c r="CF8" s="131">
        <v>1</v>
      </c>
      <c r="CG8" s="132">
        <f>IF(P8=0,"",IF(CF8=0,"",(CF8/P8)))</f>
        <v>0.058823529411765</v>
      </c>
      <c r="CH8" s="133">
        <v>1</v>
      </c>
      <c r="CI8" s="134">
        <f>IFERROR(CH8/CF8,"-")</f>
        <v>1</v>
      </c>
      <c r="CJ8" s="135">
        <v>20000</v>
      </c>
      <c r="CK8" s="136">
        <f>IFERROR(CJ8/CF8,"-")</f>
        <v>20000</v>
      </c>
      <c r="CL8" s="137"/>
      <c r="CM8" s="137"/>
      <c r="CN8" s="137">
        <v>1</v>
      </c>
      <c r="CO8" s="138">
        <v>3</v>
      </c>
      <c r="CP8" s="139">
        <v>39000</v>
      </c>
      <c r="CQ8" s="139">
        <v>23000</v>
      </c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73</v>
      </c>
      <c r="C9" s="347"/>
      <c r="D9" s="347"/>
      <c r="E9" s="347"/>
      <c r="F9" s="347" t="s">
        <v>69</v>
      </c>
      <c r="G9" s="88"/>
      <c r="H9" s="88"/>
      <c r="I9" s="88"/>
      <c r="J9" s="330"/>
      <c r="K9" s="79">
        <v>8</v>
      </c>
      <c r="L9" s="79">
        <v>8</v>
      </c>
      <c r="M9" s="79">
        <v>4</v>
      </c>
      <c r="N9" s="89">
        <v>1</v>
      </c>
      <c r="O9" s="90">
        <v>0</v>
      </c>
      <c r="P9" s="91">
        <f>N9+O9</f>
        <v>1</v>
      </c>
      <c r="Q9" s="80">
        <f>IFERROR(P9/M9,"-")</f>
        <v>0.25</v>
      </c>
      <c r="R9" s="79">
        <v>0</v>
      </c>
      <c r="S9" s="79">
        <v>0</v>
      </c>
      <c r="T9" s="80">
        <f>IFERROR(R9/(P9),"-")</f>
        <v>0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>
        <v>1</v>
      </c>
      <c r="BO9" s="118">
        <f>IF(P9=0,"",IF(BN9=0,"",(BN9/P9)))</f>
        <v>1</v>
      </c>
      <c r="BP9" s="119"/>
      <c r="BQ9" s="120">
        <f>IFERROR(BP9/BN9,"-")</f>
        <v>0</v>
      </c>
      <c r="BR9" s="121"/>
      <c r="BS9" s="122">
        <f>IFERROR(BR9/BN9,"-")</f>
        <v>0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30"/>
      <c r="B10" s="85"/>
      <c r="C10" s="86"/>
      <c r="D10" s="86"/>
      <c r="E10" s="86"/>
      <c r="F10" s="87"/>
      <c r="G10" s="88"/>
      <c r="H10" s="88"/>
      <c r="I10" s="88"/>
      <c r="J10" s="331"/>
      <c r="K10" s="34"/>
      <c r="L10" s="34"/>
      <c r="M10" s="31"/>
      <c r="N10" s="23"/>
      <c r="O10" s="23"/>
      <c r="P10" s="23"/>
      <c r="Q10" s="32"/>
      <c r="R10" s="32"/>
      <c r="S10" s="23"/>
      <c r="T10" s="32"/>
      <c r="U10" s="337"/>
      <c r="V10" s="25"/>
      <c r="W10" s="25"/>
      <c r="X10" s="337"/>
      <c r="Y10" s="337"/>
      <c r="Z10" s="337"/>
      <c r="AA10" s="337"/>
      <c r="AB10" s="33"/>
      <c r="AC10" s="57"/>
      <c r="AD10" s="61"/>
      <c r="AE10" s="62"/>
      <c r="AF10" s="61"/>
      <c r="AG10" s="65"/>
      <c r="AH10" s="66"/>
      <c r="AI10" s="67"/>
      <c r="AJ10" s="68"/>
      <c r="AK10" s="68"/>
      <c r="AL10" s="68"/>
      <c r="AM10" s="61"/>
      <c r="AN10" s="62"/>
      <c r="AO10" s="61"/>
      <c r="AP10" s="65"/>
      <c r="AQ10" s="66"/>
      <c r="AR10" s="67"/>
      <c r="AS10" s="68"/>
      <c r="AT10" s="68"/>
      <c r="AU10" s="68"/>
      <c r="AV10" s="61"/>
      <c r="AW10" s="62"/>
      <c r="AX10" s="61"/>
      <c r="AY10" s="65"/>
      <c r="AZ10" s="66"/>
      <c r="BA10" s="67"/>
      <c r="BB10" s="68"/>
      <c r="BC10" s="68"/>
      <c r="BD10" s="68"/>
      <c r="BE10" s="61"/>
      <c r="BF10" s="62"/>
      <c r="BG10" s="61"/>
      <c r="BH10" s="65"/>
      <c r="BI10" s="66"/>
      <c r="BJ10" s="67"/>
      <c r="BK10" s="68"/>
      <c r="BL10" s="68"/>
      <c r="BM10" s="68"/>
      <c r="BN10" s="63"/>
      <c r="BO10" s="64"/>
      <c r="BP10" s="61"/>
      <c r="BQ10" s="65"/>
      <c r="BR10" s="66"/>
      <c r="BS10" s="67"/>
      <c r="BT10" s="68"/>
      <c r="BU10" s="68"/>
      <c r="BV10" s="68"/>
      <c r="BW10" s="63"/>
      <c r="BX10" s="64"/>
      <c r="BY10" s="61"/>
      <c r="BZ10" s="65"/>
      <c r="CA10" s="66"/>
      <c r="CB10" s="67"/>
      <c r="CC10" s="68"/>
      <c r="CD10" s="68"/>
      <c r="CE10" s="68"/>
      <c r="CF10" s="63"/>
      <c r="CG10" s="64"/>
      <c r="CH10" s="61"/>
      <c r="CI10" s="65"/>
      <c r="CJ10" s="66"/>
      <c r="CK10" s="67"/>
      <c r="CL10" s="68"/>
      <c r="CM10" s="68"/>
      <c r="CN10" s="68"/>
      <c r="CO10" s="69"/>
      <c r="CP10" s="66"/>
      <c r="CQ10" s="66"/>
      <c r="CR10" s="66"/>
      <c r="CS10" s="70"/>
    </row>
    <row r="11" spans="1:98">
      <c r="A11" s="30"/>
      <c r="B11" s="37"/>
      <c r="C11" s="21"/>
      <c r="D11" s="21"/>
      <c r="E11" s="21"/>
      <c r="F11" s="22"/>
      <c r="G11" s="36"/>
      <c r="H11" s="36"/>
      <c r="I11" s="73"/>
      <c r="J11" s="332"/>
      <c r="K11" s="34"/>
      <c r="L11" s="34"/>
      <c r="M11" s="31"/>
      <c r="N11" s="23"/>
      <c r="O11" s="23"/>
      <c r="P11" s="23"/>
      <c r="Q11" s="32"/>
      <c r="R11" s="32"/>
      <c r="S11" s="23"/>
      <c r="T11" s="32"/>
      <c r="U11" s="337"/>
      <c r="V11" s="25"/>
      <c r="W11" s="25"/>
      <c r="X11" s="337"/>
      <c r="Y11" s="337"/>
      <c r="Z11" s="337"/>
      <c r="AA11" s="337"/>
      <c r="AB11" s="33"/>
      <c r="AC11" s="59"/>
      <c r="AD11" s="61"/>
      <c r="AE11" s="62"/>
      <c r="AF11" s="61"/>
      <c r="AG11" s="65"/>
      <c r="AH11" s="66"/>
      <c r="AI11" s="67"/>
      <c r="AJ11" s="68"/>
      <c r="AK11" s="68"/>
      <c r="AL11" s="68"/>
      <c r="AM11" s="61"/>
      <c r="AN11" s="62"/>
      <c r="AO11" s="61"/>
      <c r="AP11" s="65"/>
      <c r="AQ11" s="66"/>
      <c r="AR11" s="67"/>
      <c r="AS11" s="68"/>
      <c r="AT11" s="68"/>
      <c r="AU11" s="68"/>
      <c r="AV11" s="61"/>
      <c r="AW11" s="62"/>
      <c r="AX11" s="61"/>
      <c r="AY11" s="65"/>
      <c r="AZ11" s="66"/>
      <c r="BA11" s="67"/>
      <c r="BB11" s="68"/>
      <c r="BC11" s="68"/>
      <c r="BD11" s="68"/>
      <c r="BE11" s="61"/>
      <c r="BF11" s="62"/>
      <c r="BG11" s="61"/>
      <c r="BH11" s="65"/>
      <c r="BI11" s="66"/>
      <c r="BJ11" s="67"/>
      <c r="BK11" s="68"/>
      <c r="BL11" s="68"/>
      <c r="BM11" s="68"/>
      <c r="BN11" s="63"/>
      <c r="BO11" s="64"/>
      <c r="BP11" s="61"/>
      <c r="BQ11" s="65"/>
      <c r="BR11" s="66"/>
      <c r="BS11" s="67"/>
      <c r="BT11" s="68"/>
      <c r="BU11" s="68"/>
      <c r="BV11" s="68"/>
      <c r="BW11" s="63"/>
      <c r="BX11" s="64"/>
      <c r="BY11" s="61"/>
      <c r="BZ11" s="65"/>
      <c r="CA11" s="66"/>
      <c r="CB11" s="67"/>
      <c r="CC11" s="68"/>
      <c r="CD11" s="68"/>
      <c r="CE11" s="68"/>
      <c r="CF11" s="63"/>
      <c r="CG11" s="64"/>
      <c r="CH11" s="61"/>
      <c r="CI11" s="65"/>
      <c r="CJ11" s="66"/>
      <c r="CK11" s="67"/>
      <c r="CL11" s="68"/>
      <c r="CM11" s="68"/>
      <c r="CN11" s="68"/>
      <c r="CO11" s="69"/>
      <c r="CP11" s="66"/>
      <c r="CQ11" s="66"/>
      <c r="CR11" s="66"/>
      <c r="CS11" s="70"/>
    </row>
    <row r="12" spans="1:98">
      <c r="A12" s="19">
        <f>AB12</f>
        <v>0.16666666666667</v>
      </c>
      <c r="B12" s="39"/>
      <c r="C12" s="39"/>
      <c r="D12" s="39"/>
      <c r="E12" s="39"/>
      <c r="F12" s="39"/>
      <c r="G12" s="40" t="s">
        <v>74</v>
      </c>
      <c r="H12" s="40"/>
      <c r="I12" s="40"/>
      <c r="J12" s="333">
        <f>SUM(J6:J11)</f>
        <v>324000</v>
      </c>
      <c r="K12" s="41">
        <f>SUM(K6:K11)</f>
        <v>78</v>
      </c>
      <c r="L12" s="41">
        <f>SUM(L6:L11)</f>
        <v>35</v>
      </c>
      <c r="M12" s="41">
        <f>SUM(M6:M11)</f>
        <v>96</v>
      </c>
      <c r="N12" s="41">
        <f>SUM(N6:N11)</f>
        <v>28</v>
      </c>
      <c r="O12" s="41">
        <f>SUM(O6:O11)</f>
        <v>0</v>
      </c>
      <c r="P12" s="41">
        <f>SUM(P6:P11)</f>
        <v>28</v>
      </c>
      <c r="Q12" s="42">
        <f>IFERROR(P12/M12,"-")</f>
        <v>0.29166666666667</v>
      </c>
      <c r="R12" s="76">
        <f>SUM(R6:R11)</f>
        <v>5</v>
      </c>
      <c r="S12" s="76">
        <f>SUM(S6:S11)</f>
        <v>2</v>
      </c>
      <c r="T12" s="42">
        <f>IFERROR(R12/P12,"-")</f>
        <v>0.17857142857143</v>
      </c>
      <c r="U12" s="338">
        <f>IFERROR(J12/P12,"-")</f>
        <v>11571.428571429</v>
      </c>
      <c r="V12" s="44">
        <f>SUM(V6:V11)</f>
        <v>4</v>
      </c>
      <c r="W12" s="42">
        <f>IFERROR(V12/P12,"-")</f>
        <v>0.14285714285714</v>
      </c>
      <c r="X12" s="333">
        <f>SUM(X6:X11)</f>
        <v>54000</v>
      </c>
      <c r="Y12" s="333">
        <f>IFERROR(X12/P12,"-")</f>
        <v>1928.5714285714</v>
      </c>
      <c r="Z12" s="333">
        <f>IFERROR(X12/V12,"-")</f>
        <v>13500</v>
      </c>
      <c r="AA12" s="333">
        <f>X12-J12</f>
        <v>-270000</v>
      </c>
      <c r="AB12" s="45">
        <f>X12/J12</f>
        <v>0.16666666666667</v>
      </c>
      <c r="AC12" s="58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9"/>
    <mergeCell ref="J6:J9"/>
    <mergeCell ref="U6:U9"/>
    <mergeCell ref="AA6:AA9"/>
    <mergeCell ref="AB6:AB9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0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75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0.084</v>
      </c>
      <c r="B6" s="347" t="s">
        <v>76</v>
      </c>
      <c r="C6" s="347" t="s">
        <v>77</v>
      </c>
      <c r="D6" s="347" t="s">
        <v>78</v>
      </c>
      <c r="E6" s="347" t="s">
        <v>79</v>
      </c>
      <c r="F6" s="347" t="s">
        <v>80</v>
      </c>
      <c r="G6" s="88" t="s">
        <v>81</v>
      </c>
      <c r="H6" s="88" t="s">
        <v>82</v>
      </c>
      <c r="I6" s="88" t="s">
        <v>83</v>
      </c>
      <c r="J6" s="330">
        <v>200000</v>
      </c>
      <c r="K6" s="79">
        <v>20</v>
      </c>
      <c r="L6" s="79">
        <v>0</v>
      </c>
      <c r="M6" s="79">
        <v>53</v>
      </c>
      <c r="N6" s="89">
        <v>11</v>
      </c>
      <c r="O6" s="90">
        <v>0</v>
      </c>
      <c r="P6" s="91">
        <f>N6+O6</f>
        <v>11</v>
      </c>
      <c r="Q6" s="80">
        <f>IFERROR(P6/M6,"-")</f>
        <v>0.20754716981132</v>
      </c>
      <c r="R6" s="79">
        <v>0</v>
      </c>
      <c r="S6" s="79">
        <v>2</v>
      </c>
      <c r="T6" s="80">
        <f>IFERROR(R6/(P6),"-")</f>
        <v>0</v>
      </c>
      <c r="U6" s="336">
        <f>IFERROR(J6/SUM(N6:O7),"-")</f>
        <v>13333.333333333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SUM(X6:X7)-SUM(J6:J7)</f>
        <v>-183200</v>
      </c>
      <c r="AB6" s="83">
        <f>SUM(X6:X7)/SUM(J6:J7)</f>
        <v>0.084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>
        <v>3</v>
      </c>
      <c r="AN6" s="99">
        <f>IF(P6=0,"",IF(AM6=0,"",(AM6/P6)))</f>
        <v>0.27272727272727</v>
      </c>
      <c r="AO6" s="98"/>
      <c r="AP6" s="100">
        <f>IFERROR(AO6/AM6,"-")</f>
        <v>0</v>
      </c>
      <c r="AQ6" s="101"/>
      <c r="AR6" s="102">
        <f>IFERROR(AQ6/AM6,"-")</f>
        <v>0</v>
      </c>
      <c r="AS6" s="103"/>
      <c r="AT6" s="103"/>
      <c r="AU6" s="103"/>
      <c r="AV6" s="104">
        <v>1</v>
      </c>
      <c r="AW6" s="105">
        <f>IF(P6=0,"",IF(AV6=0,"",(AV6/P6)))</f>
        <v>0.090909090909091</v>
      </c>
      <c r="AX6" s="104"/>
      <c r="AY6" s="106">
        <f>IFERROR(AX6/AV6,"-")</f>
        <v>0</v>
      </c>
      <c r="AZ6" s="107"/>
      <c r="BA6" s="108">
        <f>IFERROR(AZ6/AV6,"-")</f>
        <v>0</v>
      </c>
      <c r="BB6" s="109"/>
      <c r="BC6" s="109"/>
      <c r="BD6" s="109"/>
      <c r="BE6" s="110">
        <v>1</v>
      </c>
      <c r="BF6" s="111">
        <f>IF(P6=0,"",IF(BE6=0,"",(BE6/P6)))</f>
        <v>0.090909090909091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2</v>
      </c>
      <c r="BO6" s="118">
        <f>IF(P6=0,"",IF(BN6=0,"",(BN6/P6)))</f>
        <v>0.18181818181818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3</v>
      </c>
      <c r="BX6" s="125">
        <f>IF(P6=0,"",IF(BW6=0,"",(BW6/P6)))</f>
        <v>0.27272727272727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>
        <v>1</v>
      </c>
      <c r="CG6" s="132">
        <f>IF(P6=0,"",IF(CF6=0,"",(CF6/P6)))</f>
        <v>0.090909090909091</v>
      </c>
      <c r="CH6" s="133"/>
      <c r="CI6" s="134">
        <f>IFERROR(CH6/CF6,"-")</f>
        <v>0</v>
      </c>
      <c r="CJ6" s="135"/>
      <c r="CK6" s="136">
        <f>IFERROR(CJ6/CF6,"-")</f>
        <v>0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84</v>
      </c>
      <c r="C7" s="347"/>
      <c r="D7" s="347"/>
      <c r="E7" s="347"/>
      <c r="F7" s="347" t="s">
        <v>69</v>
      </c>
      <c r="G7" s="88"/>
      <c r="H7" s="88"/>
      <c r="I7" s="88"/>
      <c r="J7" s="330"/>
      <c r="K7" s="79">
        <v>27</v>
      </c>
      <c r="L7" s="79">
        <v>22</v>
      </c>
      <c r="M7" s="79">
        <v>9</v>
      </c>
      <c r="N7" s="89">
        <v>4</v>
      </c>
      <c r="O7" s="90">
        <v>0</v>
      </c>
      <c r="P7" s="91">
        <f>N7+O7</f>
        <v>4</v>
      </c>
      <c r="Q7" s="80">
        <f>IFERROR(P7/M7,"-")</f>
        <v>0.44444444444444</v>
      </c>
      <c r="R7" s="79">
        <v>2</v>
      </c>
      <c r="S7" s="79">
        <v>0</v>
      </c>
      <c r="T7" s="80">
        <f>IFERROR(R7/(P7),"-")</f>
        <v>0.5</v>
      </c>
      <c r="U7" s="336"/>
      <c r="V7" s="82">
        <v>1</v>
      </c>
      <c r="W7" s="80">
        <f>IF(P7=0,"-",V7/P7)</f>
        <v>0.25</v>
      </c>
      <c r="X7" s="335">
        <v>16800</v>
      </c>
      <c r="Y7" s="336">
        <f>IFERROR(X7/P7,"-")</f>
        <v>4200</v>
      </c>
      <c r="Z7" s="336">
        <f>IFERROR(X7/V7,"-")</f>
        <v>16800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>
        <v>1</v>
      </c>
      <c r="BF7" s="111">
        <f>IF(P7=0,"",IF(BE7=0,"",(BE7/P7)))</f>
        <v>0.25</v>
      </c>
      <c r="BG7" s="110">
        <v>1</v>
      </c>
      <c r="BH7" s="112">
        <f>IFERROR(BG7/BE7,"-")</f>
        <v>1</v>
      </c>
      <c r="BI7" s="113">
        <v>16800</v>
      </c>
      <c r="BJ7" s="114">
        <f>IFERROR(BI7/BE7,"-")</f>
        <v>16800</v>
      </c>
      <c r="BK7" s="115"/>
      <c r="BL7" s="115"/>
      <c r="BM7" s="115">
        <v>1</v>
      </c>
      <c r="BN7" s="117">
        <v>1</v>
      </c>
      <c r="BO7" s="118">
        <f>IF(P7=0,"",IF(BN7=0,"",(BN7/P7)))</f>
        <v>0.25</v>
      </c>
      <c r="BP7" s="119">
        <v>1</v>
      </c>
      <c r="BQ7" s="120">
        <f>IFERROR(BP7/BN7,"-")</f>
        <v>1</v>
      </c>
      <c r="BR7" s="121">
        <v>10000</v>
      </c>
      <c r="BS7" s="122">
        <f>IFERROR(BR7/BN7,"-")</f>
        <v>10000</v>
      </c>
      <c r="BT7" s="123"/>
      <c r="BU7" s="123">
        <v>1</v>
      </c>
      <c r="BV7" s="123"/>
      <c r="BW7" s="124">
        <v>2</v>
      </c>
      <c r="BX7" s="125">
        <f>IF(P7=0,"",IF(BW7=0,"",(BW7/P7)))</f>
        <v>0.5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1</v>
      </c>
      <c r="CP7" s="139">
        <v>16800</v>
      </c>
      <c r="CQ7" s="139">
        <v>16800</v>
      </c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85</v>
      </c>
      <c r="C8" s="347" t="s">
        <v>86</v>
      </c>
      <c r="D8" s="347" t="s">
        <v>87</v>
      </c>
      <c r="E8" s="347" t="s">
        <v>88</v>
      </c>
      <c r="F8" s="347" t="s">
        <v>80</v>
      </c>
      <c r="G8" s="88" t="s">
        <v>89</v>
      </c>
      <c r="H8" s="88" t="s">
        <v>90</v>
      </c>
      <c r="I8" s="349" t="s">
        <v>91</v>
      </c>
      <c r="J8" s="330">
        <v>110000</v>
      </c>
      <c r="K8" s="79">
        <v>3</v>
      </c>
      <c r="L8" s="79">
        <v>0</v>
      </c>
      <c r="M8" s="79">
        <v>26</v>
      </c>
      <c r="N8" s="89">
        <v>2</v>
      </c>
      <c r="O8" s="90">
        <v>0</v>
      </c>
      <c r="P8" s="91">
        <f>N8+O8</f>
        <v>2</v>
      </c>
      <c r="Q8" s="80">
        <f>IFERROR(P8/M8,"-")</f>
        <v>0.076923076923077</v>
      </c>
      <c r="R8" s="79">
        <v>0</v>
      </c>
      <c r="S8" s="79">
        <v>1</v>
      </c>
      <c r="T8" s="80">
        <f>IFERROR(R8/(P8),"-")</f>
        <v>0</v>
      </c>
      <c r="U8" s="336">
        <f>IFERROR(J8/SUM(N8:O9),"-")</f>
        <v>36666.666666667</v>
      </c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>
        <f>SUM(X8:X9)-SUM(J8:J9)</f>
        <v>-110000</v>
      </c>
      <c r="AB8" s="83">
        <f>SUM(X8:X9)/SUM(J8:J9)</f>
        <v>0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>
        <v>1</v>
      </c>
      <c r="AW8" s="105">
        <f>IF(P8=0,"",IF(AV8=0,"",(AV8/P8)))</f>
        <v>0.5</v>
      </c>
      <c r="AX8" s="104"/>
      <c r="AY8" s="106">
        <f>IFERROR(AX8/AV8,"-")</f>
        <v>0</v>
      </c>
      <c r="AZ8" s="107"/>
      <c r="BA8" s="108">
        <f>IFERROR(AZ8/AV8,"-")</f>
        <v>0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>
        <v>1</v>
      </c>
      <c r="BO8" s="118">
        <f>IF(P8=0,"",IF(BN8=0,"",(BN8/P8)))</f>
        <v>0.5</v>
      </c>
      <c r="BP8" s="119"/>
      <c r="BQ8" s="120">
        <f>IFERROR(BP8/BN8,"-")</f>
        <v>0</v>
      </c>
      <c r="BR8" s="121"/>
      <c r="BS8" s="122">
        <f>IFERROR(BR8/BN8,"-")</f>
        <v>0</v>
      </c>
      <c r="BT8" s="123"/>
      <c r="BU8" s="123"/>
      <c r="BV8" s="123"/>
      <c r="BW8" s="124"/>
      <c r="BX8" s="125">
        <f>IF(P8=0,"",IF(BW8=0,"",(BW8/P8)))</f>
        <v>0</v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92</v>
      </c>
      <c r="C9" s="347"/>
      <c r="D9" s="347"/>
      <c r="E9" s="347"/>
      <c r="F9" s="347" t="s">
        <v>69</v>
      </c>
      <c r="G9" s="88"/>
      <c r="H9" s="88"/>
      <c r="I9" s="88"/>
      <c r="J9" s="330"/>
      <c r="K9" s="79">
        <v>11</v>
      </c>
      <c r="L9" s="79">
        <v>6</v>
      </c>
      <c r="M9" s="79">
        <v>2</v>
      </c>
      <c r="N9" s="89">
        <v>1</v>
      </c>
      <c r="O9" s="90">
        <v>0</v>
      </c>
      <c r="P9" s="91">
        <f>N9+O9</f>
        <v>1</v>
      </c>
      <c r="Q9" s="80">
        <f>IFERROR(P9/M9,"-")</f>
        <v>0.5</v>
      </c>
      <c r="R9" s="79">
        <v>0</v>
      </c>
      <c r="S9" s="79">
        <v>0</v>
      </c>
      <c r="T9" s="80">
        <f>IFERROR(R9/(P9),"-")</f>
        <v>0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>
        <v>1</v>
      </c>
      <c r="BX9" s="125">
        <f>IF(P9=0,"",IF(BW9=0,"",(BW9/P9)))</f>
        <v>1</v>
      </c>
      <c r="BY9" s="126"/>
      <c r="BZ9" s="127">
        <f>IFERROR(BY9/BW9,"-")</f>
        <v>0</v>
      </c>
      <c r="CA9" s="128"/>
      <c r="CB9" s="129">
        <f>IFERROR(CA9/BW9,"-")</f>
        <v>0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93</v>
      </c>
      <c r="C10" s="347" t="s">
        <v>94</v>
      </c>
      <c r="D10" s="347" t="s">
        <v>87</v>
      </c>
      <c r="E10" s="347" t="s">
        <v>88</v>
      </c>
      <c r="F10" s="347" t="s">
        <v>80</v>
      </c>
      <c r="G10" s="88" t="s">
        <v>95</v>
      </c>
      <c r="H10" s="88" t="s">
        <v>90</v>
      </c>
      <c r="I10" s="88" t="s">
        <v>96</v>
      </c>
      <c r="J10" s="330">
        <v>70000</v>
      </c>
      <c r="K10" s="79">
        <v>1</v>
      </c>
      <c r="L10" s="79">
        <v>0</v>
      </c>
      <c r="M10" s="79">
        <v>9</v>
      </c>
      <c r="N10" s="89">
        <v>1</v>
      </c>
      <c r="O10" s="90">
        <v>0</v>
      </c>
      <c r="P10" s="91">
        <f>N10+O10</f>
        <v>1</v>
      </c>
      <c r="Q10" s="80">
        <f>IFERROR(P10/M10,"-")</f>
        <v>0.11111111111111</v>
      </c>
      <c r="R10" s="79">
        <v>1</v>
      </c>
      <c r="S10" s="79">
        <v>0</v>
      </c>
      <c r="T10" s="80">
        <f>IFERROR(R10/(P10),"-")</f>
        <v>1</v>
      </c>
      <c r="U10" s="336">
        <f>IFERROR(J10/SUM(N10:O11),"-")</f>
        <v>23333.333333333</v>
      </c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>
        <f>SUM(X10:X11)-SUM(J10:J11)</f>
        <v>-70000</v>
      </c>
      <c r="AB10" s="83">
        <f>SUM(X10:X11)/SUM(J10:J11)</f>
        <v>0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>
        <f>IF(P10=0,"",IF(AM10=0,"",(AM10/P10)))</f>
        <v>0</v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>
        <f>IF(P10=0,"",IF(BN10=0,"",(BN10/P10)))</f>
        <v>0</v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>
        <v>1</v>
      </c>
      <c r="BX10" s="125">
        <f>IF(P10=0,"",IF(BW10=0,"",(BW10/P10)))</f>
        <v>1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97</v>
      </c>
      <c r="C11" s="347"/>
      <c r="D11" s="347"/>
      <c r="E11" s="347"/>
      <c r="F11" s="347" t="s">
        <v>69</v>
      </c>
      <c r="G11" s="88"/>
      <c r="H11" s="88"/>
      <c r="I11" s="88"/>
      <c r="J11" s="330"/>
      <c r="K11" s="79">
        <v>3</v>
      </c>
      <c r="L11" s="79">
        <v>3</v>
      </c>
      <c r="M11" s="79">
        <v>9</v>
      </c>
      <c r="N11" s="89">
        <v>2</v>
      </c>
      <c r="O11" s="90">
        <v>0</v>
      </c>
      <c r="P11" s="91">
        <f>N11+O11</f>
        <v>2</v>
      </c>
      <c r="Q11" s="80">
        <f>IFERROR(P11/M11,"-")</f>
        <v>0.22222222222222</v>
      </c>
      <c r="R11" s="79">
        <v>2</v>
      </c>
      <c r="S11" s="79">
        <v>0</v>
      </c>
      <c r="T11" s="80">
        <f>IFERROR(R11/(P11),"-")</f>
        <v>1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>
        <f>IF(P11=0,"",IF(AM11=0,"",(AM11/P11)))</f>
        <v>0</v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>
        <v>1</v>
      </c>
      <c r="BX11" s="125">
        <f>IF(P11=0,"",IF(BW11=0,"",(BW11/P11)))</f>
        <v>0.5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>
        <v>1</v>
      </c>
      <c r="CG11" s="132">
        <f>IF(P11=0,"",IF(CF11=0,"",(CF11/P11)))</f>
        <v>0.5</v>
      </c>
      <c r="CH11" s="133"/>
      <c r="CI11" s="134">
        <f>IFERROR(CH11/CF11,"-")</f>
        <v>0</v>
      </c>
      <c r="CJ11" s="135"/>
      <c r="CK11" s="136">
        <f>IFERROR(CJ11/CF11,"-")</f>
        <v>0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</v>
      </c>
      <c r="B12" s="347" t="s">
        <v>98</v>
      </c>
      <c r="C12" s="347" t="s">
        <v>99</v>
      </c>
      <c r="D12" s="347" t="s">
        <v>100</v>
      </c>
      <c r="E12" s="347"/>
      <c r="F12" s="347" t="s">
        <v>80</v>
      </c>
      <c r="G12" s="88" t="s">
        <v>101</v>
      </c>
      <c r="H12" s="88" t="s">
        <v>102</v>
      </c>
      <c r="I12" s="88" t="s">
        <v>103</v>
      </c>
      <c r="J12" s="330">
        <v>75000</v>
      </c>
      <c r="K12" s="79">
        <v>3</v>
      </c>
      <c r="L12" s="79">
        <v>0</v>
      </c>
      <c r="M12" s="79">
        <v>17</v>
      </c>
      <c r="N12" s="89">
        <v>1</v>
      </c>
      <c r="O12" s="90">
        <v>0</v>
      </c>
      <c r="P12" s="91">
        <f>N12+O12</f>
        <v>1</v>
      </c>
      <c r="Q12" s="80">
        <f>IFERROR(P12/M12,"-")</f>
        <v>0.058823529411765</v>
      </c>
      <c r="R12" s="79">
        <v>0</v>
      </c>
      <c r="S12" s="79">
        <v>0</v>
      </c>
      <c r="T12" s="80">
        <f>IFERROR(R12/(P12),"-")</f>
        <v>0</v>
      </c>
      <c r="U12" s="336">
        <f>IFERROR(J12/SUM(N12:O13),"-")</f>
        <v>75000</v>
      </c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>
        <f>SUM(X12:X13)-SUM(J12:J13)</f>
        <v>-75000</v>
      </c>
      <c r="AB12" s="83">
        <f>SUM(X12:X13)/SUM(J12:J13)</f>
        <v>0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>
        <f>IF(P12=0,"",IF(AM12=0,"",(AM12/P12)))</f>
        <v>0</v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>
        <v>1</v>
      </c>
      <c r="BF12" s="111">
        <f>IF(P12=0,"",IF(BE12=0,"",(BE12/P12)))</f>
        <v>1</v>
      </c>
      <c r="BG12" s="110"/>
      <c r="BH12" s="112">
        <f>IFERROR(BG12/BE12,"-")</f>
        <v>0</v>
      </c>
      <c r="BI12" s="113"/>
      <c r="BJ12" s="114">
        <f>IFERROR(BI12/BE12,"-")</f>
        <v>0</v>
      </c>
      <c r="BK12" s="115"/>
      <c r="BL12" s="115"/>
      <c r="BM12" s="115"/>
      <c r="BN12" s="117"/>
      <c r="BO12" s="118">
        <f>IF(P12=0,"",IF(BN12=0,"",(BN12/P12)))</f>
        <v>0</v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>
        <f>IF(P12=0,"",IF(BW12=0,"",(BW12/P12)))</f>
        <v>0</v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104</v>
      </c>
      <c r="C13" s="347"/>
      <c r="D13" s="347"/>
      <c r="E13" s="347"/>
      <c r="F13" s="347" t="s">
        <v>69</v>
      </c>
      <c r="G13" s="88"/>
      <c r="H13" s="88"/>
      <c r="I13" s="88"/>
      <c r="J13" s="330"/>
      <c r="K13" s="79">
        <v>15</v>
      </c>
      <c r="L13" s="79">
        <v>8</v>
      </c>
      <c r="M13" s="79">
        <v>41</v>
      </c>
      <c r="N13" s="89">
        <v>0</v>
      </c>
      <c r="O13" s="90">
        <v>0</v>
      </c>
      <c r="P13" s="91">
        <f>N13+O13</f>
        <v>0</v>
      </c>
      <c r="Q13" s="80">
        <f>IFERROR(P13/M13,"-")</f>
        <v>0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>
        <f>AB14</f>
        <v>0</v>
      </c>
      <c r="B14" s="347" t="s">
        <v>105</v>
      </c>
      <c r="C14" s="347" t="s">
        <v>99</v>
      </c>
      <c r="D14" s="347" t="s">
        <v>100</v>
      </c>
      <c r="E14" s="347"/>
      <c r="F14" s="347" t="s">
        <v>80</v>
      </c>
      <c r="G14" s="88" t="s">
        <v>106</v>
      </c>
      <c r="H14" s="88" t="s">
        <v>102</v>
      </c>
      <c r="I14" s="88" t="s">
        <v>107</v>
      </c>
      <c r="J14" s="330">
        <v>70000</v>
      </c>
      <c r="K14" s="79">
        <v>18</v>
      </c>
      <c r="L14" s="79">
        <v>0</v>
      </c>
      <c r="M14" s="79">
        <v>72</v>
      </c>
      <c r="N14" s="89">
        <v>5</v>
      </c>
      <c r="O14" s="90">
        <v>0</v>
      </c>
      <c r="P14" s="91">
        <f>N14+O14</f>
        <v>5</v>
      </c>
      <c r="Q14" s="80">
        <f>IFERROR(P14/M14,"-")</f>
        <v>0.069444444444444</v>
      </c>
      <c r="R14" s="79">
        <v>0</v>
      </c>
      <c r="S14" s="79">
        <v>0</v>
      </c>
      <c r="T14" s="80">
        <f>IFERROR(R14/(P14),"-")</f>
        <v>0</v>
      </c>
      <c r="U14" s="336">
        <f>IFERROR(J14/SUM(N14:O15),"-")</f>
        <v>7000</v>
      </c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>
        <f>SUM(X14:X15)-SUM(J14:J15)</f>
        <v>-70000</v>
      </c>
      <c r="AB14" s="83">
        <f>SUM(X14:X15)/SUM(J14:J15)</f>
        <v>0</v>
      </c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>
        <v>1</v>
      </c>
      <c r="AN14" s="99">
        <f>IF(P14=0,"",IF(AM14=0,"",(AM14/P14)))</f>
        <v>0.2</v>
      </c>
      <c r="AO14" s="98"/>
      <c r="AP14" s="100">
        <f>IFERROR(AO14/AM14,"-")</f>
        <v>0</v>
      </c>
      <c r="AQ14" s="101"/>
      <c r="AR14" s="102">
        <f>IFERROR(AQ14/AM14,"-")</f>
        <v>0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/>
      <c r="BO14" s="118">
        <f>IF(P14=0,"",IF(BN14=0,"",(BN14/P14)))</f>
        <v>0</v>
      </c>
      <c r="BP14" s="119"/>
      <c r="BQ14" s="120" t="str">
        <f>IFERROR(BP14/BN14,"-")</f>
        <v>-</v>
      </c>
      <c r="BR14" s="121"/>
      <c r="BS14" s="122" t="str">
        <f>IFERROR(BR14/BN14,"-")</f>
        <v>-</v>
      </c>
      <c r="BT14" s="123"/>
      <c r="BU14" s="123"/>
      <c r="BV14" s="123"/>
      <c r="BW14" s="124">
        <v>3</v>
      </c>
      <c r="BX14" s="125">
        <f>IF(P14=0,"",IF(BW14=0,"",(BW14/P14)))</f>
        <v>0.6</v>
      </c>
      <c r="BY14" s="126"/>
      <c r="BZ14" s="127">
        <f>IFERROR(BY14/BW14,"-")</f>
        <v>0</v>
      </c>
      <c r="CA14" s="128"/>
      <c r="CB14" s="129">
        <f>IFERROR(CA14/BW14,"-")</f>
        <v>0</v>
      </c>
      <c r="CC14" s="130"/>
      <c r="CD14" s="130"/>
      <c r="CE14" s="130"/>
      <c r="CF14" s="131">
        <v>1</v>
      </c>
      <c r="CG14" s="132">
        <f>IF(P14=0,"",IF(CF14=0,"",(CF14/P14)))</f>
        <v>0.2</v>
      </c>
      <c r="CH14" s="133"/>
      <c r="CI14" s="134">
        <f>IFERROR(CH14/CF14,"-")</f>
        <v>0</v>
      </c>
      <c r="CJ14" s="135"/>
      <c r="CK14" s="136">
        <f>IFERROR(CJ14/CF14,"-")</f>
        <v>0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108</v>
      </c>
      <c r="C15" s="347"/>
      <c r="D15" s="347"/>
      <c r="E15" s="347"/>
      <c r="F15" s="347" t="s">
        <v>69</v>
      </c>
      <c r="G15" s="88"/>
      <c r="H15" s="88"/>
      <c r="I15" s="88"/>
      <c r="J15" s="330"/>
      <c r="K15" s="79">
        <v>46</v>
      </c>
      <c r="L15" s="79">
        <v>26</v>
      </c>
      <c r="M15" s="79">
        <v>25</v>
      </c>
      <c r="N15" s="89">
        <v>5</v>
      </c>
      <c r="O15" s="90">
        <v>0</v>
      </c>
      <c r="P15" s="91">
        <f>N15+O15</f>
        <v>5</v>
      </c>
      <c r="Q15" s="80">
        <f>IFERROR(P15/M15,"-")</f>
        <v>0.2</v>
      </c>
      <c r="R15" s="79">
        <v>3</v>
      </c>
      <c r="S15" s="79">
        <v>0</v>
      </c>
      <c r="T15" s="80">
        <f>IFERROR(R15/(P15),"-")</f>
        <v>0.6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>
        <f>IF(P15=0,"",IF(AM15=0,"",(AM15/P15)))</f>
        <v>0</v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>
        <f>IF(P15=0,"",IF(AV15=0,"",(AV15/P15)))</f>
        <v>0</v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>
        <v>1</v>
      </c>
      <c r="BO15" s="118">
        <f>IF(P15=0,"",IF(BN15=0,"",(BN15/P15)))</f>
        <v>0.2</v>
      </c>
      <c r="BP15" s="119"/>
      <c r="BQ15" s="120">
        <f>IFERROR(BP15/BN15,"-")</f>
        <v>0</v>
      </c>
      <c r="BR15" s="121"/>
      <c r="BS15" s="122">
        <f>IFERROR(BR15/BN15,"-")</f>
        <v>0</v>
      </c>
      <c r="BT15" s="123"/>
      <c r="BU15" s="123"/>
      <c r="BV15" s="123"/>
      <c r="BW15" s="124">
        <v>1</v>
      </c>
      <c r="BX15" s="125">
        <f>IF(P15=0,"",IF(BW15=0,"",(BW15/P15)))</f>
        <v>0.2</v>
      </c>
      <c r="BY15" s="126"/>
      <c r="BZ15" s="127">
        <f>IFERROR(BY15/BW15,"-")</f>
        <v>0</v>
      </c>
      <c r="CA15" s="128"/>
      <c r="CB15" s="129">
        <f>IFERROR(CA15/BW15,"-")</f>
        <v>0</v>
      </c>
      <c r="CC15" s="130"/>
      <c r="CD15" s="130"/>
      <c r="CE15" s="130"/>
      <c r="CF15" s="131">
        <v>3</v>
      </c>
      <c r="CG15" s="132">
        <f>IF(P15=0,"",IF(CF15=0,"",(CF15/P15)))</f>
        <v>0.6</v>
      </c>
      <c r="CH15" s="133"/>
      <c r="CI15" s="134">
        <f>IFERROR(CH15/CF15,"-")</f>
        <v>0</v>
      </c>
      <c r="CJ15" s="135"/>
      <c r="CK15" s="136">
        <f>IFERROR(CJ15/CF15,"-")</f>
        <v>0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>
        <f>AB16</f>
        <v>0</v>
      </c>
      <c r="B16" s="347" t="s">
        <v>109</v>
      </c>
      <c r="C16" s="347" t="s">
        <v>99</v>
      </c>
      <c r="D16" s="347" t="s">
        <v>110</v>
      </c>
      <c r="E16" s="347"/>
      <c r="F16" s="347" t="s">
        <v>80</v>
      </c>
      <c r="G16" s="88" t="s">
        <v>111</v>
      </c>
      <c r="H16" s="88" t="s">
        <v>112</v>
      </c>
      <c r="I16" s="88" t="s">
        <v>113</v>
      </c>
      <c r="J16" s="330">
        <v>65000</v>
      </c>
      <c r="K16" s="79">
        <v>0</v>
      </c>
      <c r="L16" s="79">
        <v>0</v>
      </c>
      <c r="M16" s="79">
        <v>1</v>
      </c>
      <c r="N16" s="89">
        <v>0</v>
      </c>
      <c r="O16" s="90">
        <v>0</v>
      </c>
      <c r="P16" s="91">
        <f>N16+O16</f>
        <v>0</v>
      </c>
      <c r="Q16" s="80">
        <f>IFERROR(P16/M16,"-")</f>
        <v>0</v>
      </c>
      <c r="R16" s="79">
        <v>0</v>
      </c>
      <c r="S16" s="79">
        <v>0</v>
      </c>
      <c r="T16" s="80" t="str">
        <f>IFERROR(R16/(P16),"-")</f>
        <v>-</v>
      </c>
      <c r="U16" s="336">
        <f>IFERROR(J16/SUM(N16:O17),"-")</f>
        <v>65000</v>
      </c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>
        <f>SUM(X16:X17)-SUM(J16:J17)</f>
        <v>-65000</v>
      </c>
      <c r="AB16" s="83">
        <f>SUM(X16:X17)/SUM(J16:J17)</f>
        <v>0</v>
      </c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114</v>
      </c>
      <c r="C17" s="347"/>
      <c r="D17" s="347"/>
      <c r="E17" s="347"/>
      <c r="F17" s="347" t="s">
        <v>69</v>
      </c>
      <c r="G17" s="88"/>
      <c r="H17" s="88"/>
      <c r="I17" s="88"/>
      <c r="J17" s="330"/>
      <c r="K17" s="79">
        <v>31</v>
      </c>
      <c r="L17" s="79">
        <v>16</v>
      </c>
      <c r="M17" s="79">
        <v>11</v>
      </c>
      <c r="N17" s="89">
        <v>1</v>
      </c>
      <c r="O17" s="90">
        <v>0</v>
      </c>
      <c r="P17" s="91">
        <f>N17+O17</f>
        <v>1</v>
      </c>
      <c r="Q17" s="80">
        <f>IFERROR(P17/M17,"-")</f>
        <v>0.090909090909091</v>
      </c>
      <c r="R17" s="79">
        <v>0</v>
      </c>
      <c r="S17" s="79">
        <v>0</v>
      </c>
      <c r="T17" s="80">
        <f>IFERROR(R17/(P17),"-")</f>
        <v>0</v>
      </c>
      <c r="U17" s="336"/>
      <c r="V17" s="82">
        <v>0</v>
      </c>
      <c r="W17" s="80">
        <f>IF(P17=0,"-",V17/P17)</f>
        <v>0</v>
      </c>
      <c r="X17" s="335">
        <v>0</v>
      </c>
      <c r="Y17" s="336">
        <f>IFERROR(X17/P17,"-")</f>
        <v>0</v>
      </c>
      <c r="Z17" s="336" t="str">
        <f>IFERROR(X17/V17,"-")</f>
        <v>-</v>
      </c>
      <c r="AA17" s="330"/>
      <c r="AB17" s="83"/>
      <c r="AC17" s="77"/>
      <c r="AD17" s="92"/>
      <c r="AE17" s="93">
        <f>IF(P17=0,"",IF(AD17=0,"",(AD17/P17)))</f>
        <v>0</v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>
        <v>1</v>
      </c>
      <c r="AN17" s="99">
        <f>IF(P17=0,"",IF(AM17=0,"",(AM17/P17)))</f>
        <v>1</v>
      </c>
      <c r="AO17" s="98"/>
      <c r="AP17" s="100">
        <f>IFERROR(AO17/AM17,"-")</f>
        <v>0</v>
      </c>
      <c r="AQ17" s="101"/>
      <c r="AR17" s="102">
        <f>IFERROR(AQ17/AM17,"-")</f>
        <v>0</v>
      </c>
      <c r="AS17" s="103"/>
      <c r="AT17" s="103"/>
      <c r="AU17" s="103"/>
      <c r="AV17" s="104"/>
      <c r="AW17" s="105">
        <f>IF(P17=0,"",IF(AV17=0,"",(AV17/P17)))</f>
        <v>0</v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>
        <f>IF(P17=0,"",IF(BE17=0,"",(BE17/P17)))</f>
        <v>0</v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>
        <f>IF(P17=0,"",IF(BN17=0,"",(BN17/P17)))</f>
        <v>0</v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>
        <f>IF(P17=0,"",IF(BW17=0,"",(BW17/P17)))</f>
        <v>0</v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>
        <f>IF(P17=0,"",IF(CF17=0,"",(CF17/P17)))</f>
        <v>0</v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30"/>
      <c r="B18" s="85"/>
      <c r="C18" s="86"/>
      <c r="D18" s="86"/>
      <c r="E18" s="86"/>
      <c r="F18" s="87"/>
      <c r="G18" s="88"/>
      <c r="H18" s="88"/>
      <c r="I18" s="88"/>
      <c r="J18" s="331"/>
      <c r="K18" s="34"/>
      <c r="L18" s="34"/>
      <c r="M18" s="31"/>
      <c r="N18" s="23"/>
      <c r="O18" s="23"/>
      <c r="P18" s="23"/>
      <c r="Q18" s="32"/>
      <c r="R18" s="32"/>
      <c r="S18" s="23"/>
      <c r="T18" s="32"/>
      <c r="U18" s="337"/>
      <c r="V18" s="25"/>
      <c r="W18" s="25"/>
      <c r="X18" s="337"/>
      <c r="Y18" s="337"/>
      <c r="Z18" s="337"/>
      <c r="AA18" s="337"/>
      <c r="AB18" s="33"/>
      <c r="AC18" s="57"/>
      <c r="AD18" s="61"/>
      <c r="AE18" s="62"/>
      <c r="AF18" s="61"/>
      <c r="AG18" s="65"/>
      <c r="AH18" s="66"/>
      <c r="AI18" s="67"/>
      <c r="AJ18" s="68"/>
      <c r="AK18" s="68"/>
      <c r="AL18" s="68"/>
      <c r="AM18" s="61"/>
      <c r="AN18" s="62"/>
      <c r="AO18" s="61"/>
      <c r="AP18" s="65"/>
      <c r="AQ18" s="66"/>
      <c r="AR18" s="67"/>
      <c r="AS18" s="68"/>
      <c r="AT18" s="68"/>
      <c r="AU18" s="68"/>
      <c r="AV18" s="61"/>
      <c r="AW18" s="62"/>
      <c r="AX18" s="61"/>
      <c r="AY18" s="65"/>
      <c r="AZ18" s="66"/>
      <c r="BA18" s="67"/>
      <c r="BB18" s="68"/>
      <c r="BC18" s="68"/>
      <c r="BD18" s="68"/>
      <c r="BE18" s="61"/>
      <c r="BF18" s="62"/>
      <c r="BG18" s="61"/>
      <c r="BH18" s="65"/>
      <c r="BI18" s="66"/>
      <c r="BJ18" s="67"/>
      <c r="BK18" s="68"/>
      <c r="BL18" s="68"/>
      <c r="BM18" s="68"/>
      <c r="BN18" s="63"/>
      <c r="BO18" s="64"/>
      <c r="BP18" s="61"/>
      <c r="BQ18" s="65"/>
      <c r="BR18" s="66"/>
      <c r="BS18" s="67"/>
      <c r="BT18" s="68"/>
      <c r="BU18" s="68"/>
      <c r="BV18" s="68"/>
      <c r="BW18" s="63"/>
      <c r="BX18" s="64"/>
      <c r="BY18" s="61"/>
      <c r="BZ18" s="65"/>
      <c r="CA18" s="66"/>
      <c r="CB18" s="67"/>
      <c r="CC18" s="68"/>
      <c r="CD18" s="68"/>
      <c r="CE18" s="68"/>
      <c r="CF18" s="63"/>
      <c r="CG18" s="64"/>
      <c r="CH18" s="61"/>
      <c r="CI18" s="65"/>
      <c r="CJ18" s="66"/>
      <c r="CK18" s="67"/>
      <c r="CL18" s="68"/>
      <c r="CM18" s="68"/>
      <c r="CN18" s="68"/>
      <c r="CO18" s="69"/>
      <c r="CP18" s="66"/>
      <c r="CQ18" s="66"/>
      <c r="CR18" s="66"/>
      <c r="CS18" s="70"/>
    </row>
    <row r="19" spans="1:98">
      <c r="A19" s="30"/>
      <c r="B19" s="37"/>
      <c r="C19" s="21"/>
      <c r="D19" s="21"/>
      <c r="E19" s="21"/>
      <c r="F19" s="22"/>
      <c r="G19" s="36"/>
      <c r="H19" s="36"/>
      <c r="I19" s="73"/>
      <c r="J19" s="332"/>
      <c r="K19" s="34"/>
      <c r="L19" s="34"/>
      <c r="M19" s="31"/>
      <c r="N19" s="23"/>
      <c r="O19" s="23"/>
      <c r="P19" s="23"/>
      <c r="Q19" s="32"/>
      <c r="R19" s="32"/>
      <c r="S19" s="23"/>
      <c r="T19" s="32"/>
      <c r="U19" s="337"/>
      <c r="V19" s="25"/>
      <c r="W19" s="25"/>
      <c r="X19" s="337"/>
      <c r="Y19" s="337"/>
      <c r="Z19" s="337"/>
      <c r="AA19" s="337"/>
      <c r="AB19" s="33"/>
      <c r="AC19" s="59"/>
      <c r="AD19" s="61"/>
      <c r="AE19" s="62"/>
      <c r="AF19" s="61"/>
      <c r="AG19" s="65"/>
      <c r="AH19" s="66"/>
      <c r="AI19" s="67"/>
      <c r="AJ19" s="68"/>
      <c r="AK19" s="68"/>
      <c r="AL19" s="68"/>
      <c r="AM19" s="61"/>
      <c r="AN19" s="62"/>
      <c r="AO19" s="61"/>
      <c r="AP19" s="65"/>
      <c r="AQ19" s="66"/>
      <c r="AR19" s="67"/>
      <c r="AS19" s="68"/>
      <c r="AT19" s="68"/>
      <c r="AU19" s="68"/>
      <c r="AV19" s="61"/>
      <c r="AW19" s="62"/>
      <c r="AX19" s="61"/>
      <c r="AY19" s="65"/>
      <c r="AZ19" s="66"/>
      <c r="BA19" s="67"/>
      <c r="BB19" s="68"/>
      <c r="BC19" s="68"/>
      <c r="BD19" s="68"/>
      <c r="BE19" s="61"/>
      <c r="BF19" s="62"/>
      <c r="BG19" s="61"/>
      <c r="BH19" s="65"/>
      <c r="BI19" s="66"/>
      <c r="BJ19" s="67"/>
      <c r="BK19" s="68"/>
      <c r="BL19" s="68"/>
      <c r="BM19" s="68"/>
      <c r="BN19" s="63"/>
      <c r="BO19" s="64"/>
      <c r="BP19" s="61"/>
      <c r="BQ19" s="65"/>
      <c r="BR19" s="66"/>
      <c r="BS19" s="67"/>
      <c r="BT19" s="68"/>
      <c r="BU19" s="68"/>
      <c r="BV19" s="68"/>
      <c r="BW19" s="63"/>
      <c r="BX19" s="64"/>
      <c r="BY19" s="61"/>
      <c r="BZ19" s="65"/>
      <c r="CA19" s="66"/>
      <c r="CB19" s="67"/>
      <c r="CC19" s="68"/>
      <c r="CD19" s="68"/>
      <c r="CE19" s="68"/>
      <c r="CF19" s="63"/>
      <c r="CG19" s="64"/>
      <c r="CH19" s="61"/>
      <c r="CI19" s="65"/>
      <c r="CJ19" s="66"/>
      <c r="CK19" s="67"/>
      <c r="CL19" s="68"/>
      <c r="CM19" s="68"/>
      <c r="CN19" s="68"/>
      <c r="CO19" s="69"/>
      <c r="CP19" s="66"/>
      <c r="CQ19" s="66"/>
      <c r="CR19" s="66"/>
      <c r="CS19" s="70"/>
    </row>
    <row r="20" spans="1:98">
      <c r="A20" s="19">
        <f>AB20</f>
        <v>0.028474576271186</v>
      </c>
      <c r="B20" s="39"/>
      <c r="C20" s="39"/>
      <c r="D20" s="39"/>
      <c r="E20" s="39"/>
      <c r="F20" s="39"/>
      <c r="G20" s="40" t="s">
        <v>115</v>
      </c>
      <c r="H20" s="40"/>
      <c r="I20" s="40"/>
      <c r="J20" s="333">
        <f>SUM(J6:J19)</f>
        <v>590000</v>
      </c>
      <c r="K20" s="41">
        <f>SUM(K6:K19)</f>
        <v>178</v>
      </c>
      <c r="L20" s="41">
        <f>SUM(L6:L19)</f>
        <v>81</v>
      </c>
      <c r="M20" s="41">
        <f>SUM(M6:M19)</f>
        <v>275</v>
      </c>
      <c r="N20" s="41">
        <f>SUM(N6:N19)</f>
        <v>33</v>
      </c>
      <c r="O20" s="41">
        <f>SUM(O6:O19)</f>
        <v>0</v>
      </c>
      <c r="P20" s="41">
        <f>SUM(P6:P19)</f>
        <v>33</v>
      </c>
      <c r="Q20" s="42">
        <f>IFERROR(P20/M20,"-")</f>
        <v>0.12</v>
      </c>
      <c r="R20" s="76">
        <f>SUM(R6:R19)</f>
        <v>8</v>
      </c>
      <c r="S20" s="76">
        <f>SUM(S6:S19)</f>
        <v>3</v>
      </c>
      <c r="T20" s="42">
        <f>IFERROR(R20/P20,"-")</f>
        <v>0.24242424242424</v>
      </c>
      <c r="U20" s="338">
        <f>IFERROR(J20/P20,"-")</f>
        <v>17878.787878788</v>
      </c>
      <c r="V20" s="44">
        <f>SUM(V6:V19)</f>
        <v>1</v>
      </c>
      <c r="W20" s="42">
        <f>IFERROR(V20/P20,"-")</f>
        <v>0.03030303030303</v>
      </c>
      <c r="X20" s="333">
        <f>SUM(X6:X19)</f>
        <v>16800</v>
      </c>
      <c r="Y20" s="333">
        <f>IFERROR(X20/P20,"-")</f>
        <v>509.09090909091</v>
      </c>
      <c r="Z20" s="333">
        <f>IFERROR(X20/V20,"-")</f>
        <v>16800</v>
      </c>
      <c r="AA20" s="333">
        <f>X20-J20</f>
        <v>-573200</v>
      </c>
      <c r="AB20" s="45">
        <f>X20/J20</f>
        <v>0.028474576271186</v>
      </c>
      <c r="AC20" s="58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116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117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118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119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120</v>
      </c>
      <c r="C6" s="347"/>
      <c r="D6" s="347" t="s">
        <v>121</v>
      </c>
      <c r="E6" s="175" t="s">
        <v>122</v>
      </c>
      <c r="F6" s="175" t="s">
        <v>123</v>
      </c>
      <c r="G6" s="340">
        <v>0</v>
      </c>
      <c r="H6" s="340">
        <v>1500</v>
      </c>
      <c r="I6" s="176">
        <v>0</v>
      </c>
      <c r="J6" s="176">
        <v>0</v>
      </c>
      <c r="K6" s="176">
        <v>1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124</v>
      </c>
      <c r="C7" s="347"/>
      <c r="D7" s="347" t="s">
        <v>121</v>
      </c>
      <c r="E7" s="175" t="s">
        <v>125</v>
      </c>
      <c r="F7" s="175" t="s">
        <v>123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126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1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127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117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128</v>
      </c>
      <c r="C6" s="347" t="s">
        <v>129</v>
      </c>
      <c r="D6" s="347" t="s">
        <v>80</v>
      </c>
      <c r="E6" s="175" t="s">
        <v>130</v>
      </c>
      <c r="F6" s="175" t="s">
        <v>123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0.29138565361576</v>
      </c>
      <c r="B7" s="347" t="s">
        <v>131</v>
      </c>
      <c r="C7" s="347" t="s">
        <v>129</v>
      </c>
      <c r="D7" s="347" t="s">
        <v>80</v>
      </c>
      <c r="E7" s="175" t="s">
        <v>132</v>
      </c>
      <c r="F7" s="175" t="s">
        <v>123</v>
      </c>
      <c r="G7" s="340">
        <v>3103207</v>
      </c>
      <c r="H7" s="176">
        <v>4192</v>
      </c>
      <c r="I7" s="176">
        <v>0</v>
      </c>
      <c r="J7" s="176">
        <v>60385</v>
      </c>
      <c r="K7" s="177">
        <v>897</v>
      </c>
      <c r="L7" s="179">
        <f>IFERROR(K7/J7,"-")</f>
        <v>0.014854682454252</v>
      </c>
      <c r="M7" s="176">
        <v>58</v>
      </c>
      <c r="N7" s="176">
        <v>116</v>
      </c>
      <c r="O7" s="179">
        <f>IFERROR(M7/(K7),"-")</f>
        <v>0.064659977703456</v>
      </c>
      <c r="P7" s="180">
        <f>IFERROR(G7/SUM(K7:K7),"-")</f>
        <v>3459.5395763657</v>
      </c>
      <c r="Q7" s="181">
        <v>49</v>
      </c>
      <c r="R7" s="179">
        <f>IF(K7=0,"-",Q7/K7)</f>
        <v>0.054626532887402</v>
      </c>
      <c r="S7" s="345">
        <v>904230</v>
      </c>
      <c r="T7" s="346">
        <f>IFERROR(S7/K7,"-")</f>
        <v>1008.0602006689</v>
      </c>
      <c r="U7" s="346">
        <f>IFERROR(S7/Q7,"-")</f>
        <v>18453.673469388</v>
      </c>
      <c r="V7" s="340">
        <f>SUM(S7:S7)-SUM(G7:G7)</f>
        <v>-2198977</v>
      </c>
      <c r="W7" s="183">
        <f>SUM(S7:S7)/SUM(G7:G7)</f>
        <v>0.29138565361576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>
        <v>2</v>
      </c>
      <c r="AI7" s="191">
        <f>IF(K7=0,"",IF(AH7=0,"",(AH7/K7)))</f>
        <v>0.0022296544035674</v>
      </c>
      <c r="AJ7" s="190"/>
      <c r="AK7" s="192">
        <f>IFERROR(AJ7/AH7,"-")</f>
        <v>0</v>
      </c>
      <c r="AL7" s="193"/>
      <c r="AM7" s="194">
        <f>IFERROR(AL7/AH7,"-")</f>
        <v>0</v>
      </c>
      <c r="AN7" s="195"/>
      <c r="AO7" s="195"/>
      <c r="AP7" s="195"/>
      <c r="AQ7" s="196">
        <v>4</v>
      </c>
      <c r="AR7" s="197">
        <f>IF(K7=0,"",IF(AQ7=0,"",(AQ7/K7)))</f>
        <v>0.0044593088071349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32</v>
      </c>
      <c r="BA7" s="203">
        <f>IF(K7=0,"",IF(AZ7=0,"",(AZ7/K7)))</f>
        <v>0.035674470457079</v>
      </c>
      <c r="BB7" s="202">
        <v>3</v>
      </c>
      <c r="BC7" s="204">
        <f>IFERROR(BB7/AZ7,"-")</f>
        <v>0.09375</v>
      </c>
      <c r="BD7" s="205">
        <v>44000</v>
      </c>
      <c r="BE7" s="206">
        <f>IFERROR(BD7/AZ7,"-")</f>
        <v>1375</v>
      </c>
      <c r="BF7" s="207">
        <v>1</v>
      </c>
      <c r="BG7" s="207"/>
      <c r="BH7" s="207">
        <v>2</v>
      </c>
      <c r="BI7" s="208">
        <v>360</v>
      </c>
      <c r="BJ7" s="209">
        <f>IF(K7=0,"",IF(BI7=0,"",(BI7/K7)))</f>
        <v>0.40133779264214</v>
      </c>
      <c r="BK7" s="210">
        <v>18</v>
      </c>
      <c r="BL7" s="211">
        <f>IFERROR(BK7/BI7,"-")</f>
        <v>0.05</v>
      </c>
      <c r="BM7" s="212">
        <v>287030</v>
      </c>
      <c r="BN7" s="213">
        <f>IFERROR(BM7/BI7,"-")</f>
        <v>797.30555555556</v>
      </c>
      <c r="BO7" s="214">
        <v>10</v>
      </c>
      <c r="BP7" s="214"/>
      <c r="BQ7" s="214">
        <v>8</v>
      </c>
      <c r="BR7" s="215">
        <v>352</v>
      </c>
      <c r="BS7" s="216">
        <f>IF(K7=0,"",IF(BR7=0,"",(BR7/K7)))</f>
        <v>0.39241917502787</v>
      </c>
      <c r="BT7" s="217">
        <v>24</v>
      </c>
      <c r="BU7" s="218">
        <f>IFERROR(BT7/BR7,"-")</f>
        <v>0.068181818181818</v>
      </c>
      <c r="BV7" s="219">
        <v>425200</v>
      </c>
      <c r="BW7" s="220">
        <f>IFERROR(BV7/BR7,"-")</f>
        <v>1207.9545454545</v>
      </c>
      <c r="BX7" s="221">
        <v>12</v>
      </c>
      <c r="BY7" s="221">
        <v>4</v>
      </c>
      <c r="BZ7" s="221">
        <v>8</v>
      </c>
      <c r="CA7" s="222">
        <v>147</v>
      </c>
      <c r="CB7" s="223">
        <f>IF(K7=0,"",IF(CA7=0,"",(CA7/K7)))</f>
        <v>0.16387959866221</v>
      </c>
      <c r="CC7" s="224">
        <v>4</v>
      </c>
      <c r="CD7" s="225">
        <f>IFERROR(CC7/CA7,"-")</f>
        <v>0.027210884353741</v>
      </c>
      <c r="CE7" s="226">
        <v>148000</v>
      </c>
      <c r="CF7" s="227">
        <f>IFERROR(CE7/CA7,"-")</f>
        <v>1006.8027210884</v>
      </c>
      <c r="CG7" s="228">
        <v>3</v>
      </c>
      <c r="CH7" s="228"/>
      <c r="CI7" s="228">
        <v>1</v>
      </c>
      <c r="CJ7" s="229">
        <v>49</v>
      </c>
      <c r="CK7" s="230">
        <v>904230</v>
      </c>
      <c r="CL7" s="230">
        <v>130000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0.24824486403206</v>
      </c>
      <c r="B8" s="347" t="s">
        <v>133</v>
      </c>
      <c r="C8" s="347" t="s">
        <v>129</v>
      </c>
      <c r="D8" s="347" t="s">
        <v>80</v>
      </c>
      <c r="E8" s="175" t="s">
        <v>134</v>
      </c>
      <c r="F8" s="175" t="s">
        <v>123</v>
      </c>
      <c r="G8" s="340">
        <v>2143851</v>
      </c>
      <c r="H8" s="176">
        <v>1843</v>
      </c>
      <c r="I8" s="176">
        <v>0</v>
      </c>
      <c r="J8" s="176">
        <v>42210</v>
      </c>
      <c r="K8" s="177">
        <v>913</v>
      </c>
      <c r="L8" s="179">
        <f>IFERROR(K8/J8,"-")</f>
        <v>0.021629945510543</v>
      </c>
      <c r="M8" s="176">
        <v>36</v>
      </c>
      <c r="N8" s="176">
        <v>221</v>
      </c>
      <c r="O8" s="179">
        <f>IFERROR(M8/(K8),"-")</f>
        <v>0.039430449069003</v>
      </c>
      <c r="P8" s="180">
        <f>IFERROR(G8/SUM(K8:K8),"-")</f>
        <v>2348.139101862</v>
      </c>
      <c r="Q8" s="181">
        <v>51</v>
      </c>
      <c r="R8" s="179">
        <f>IF(K8=0,"-",Q8/K8)</f>
        <v>0.055859802847755</v>
      </c>
      <c r="S8" s="345">
        <v>532200</v>
      </c>
      <c r="T8" s="346">
        <f>IFERROR(S8/K8,"-")</f>
        <v>582.9134720701</v>
      </c>
      <c r="U8" s="346">
        <f>IFERROR(S8/Q8,"-")</f>
        <v>10435.294117647</v>
      </c>
      <c r="V8" s="340">
        <f>SUM(S8:S8)-SUM(G8:G8)</f>
        <v>-1611651</v>
      </c>
      <c r="W8" s="183">
        <f>SUM(S8:S8)/SUM(G8:G8)</f>
        <v>0.24824486403206</v>
      </c>
      <c r="Y8" s="184">
        <v>57</v>
      </c>
      <c r="Z8" s="185">
        <f>IF(K8=0,"",IF(Y8=0,"",(Y8/K8)))</f>
        <v>0.062431544359255</v>
      </c>
      <c r="AA8" s="184"/>
      <c r="AB8" s="186">
        <f>IFERROR(AA8/Y8,"-")</f>
        <v>0</v>
      </c>
      <c r="AC8" s="187"/>
      <c r="AD8" s="188">
        <f>IFERROR(AC8/Y8,"-")</f>
        <v>0</v>
      </c>
      <c r="AE8" s="189"/>
      <c r="AF8" s="189"/>
      <c r="AG8" s="189"/>
      <c r="AH8" s="190">
        <v>144</v>
      </c>
      <c r="AI8" s="191">
        <f>IF(K8=0,"",IF(AH8=0,"",(AH8/K8)))</f>
        <v>0.15772179627601</v>
      </c>
      <c r="AJ8" s="190">
        <v>3</v>
      </c>
      <c r="AK8" s="192">
        <f>IFERROR(AJ8/AH8,"-")</f>
        <v>0.020833333333333</v>
      </c>
      <c r="AL8" s="193">
        <v>33000</v>
      </c>
      <c r="AM8" s="194">
        <f>IFERROR(AL8/AH8,"-")</f>
        <v>229.16666666667</v>
      </c>
      <c r="AN8" s="195">
        <v>1</v>
      </c>
      <c r="AO8" s="195">
        <v>1</v>
      </c>
      <c r="AP8" s="195">
        <v>1</v>
      </c>
      <c r="AQ8" s="196">
        <v>104</v>
      </c>
      <c r="AR8" s="197">
        <f>IF(K8=0,"",IF(AQ8=0,"",(AQ8/K8)))</f>
        <v>0.11391018619934</v>
      </c>
      <c r="AS8" s="196">
        <v>3</v>
      </c>
      <c r="AT8" s="198">
        <f>IFERROR(AS8/AQ8,"-")</f>
        <v>0.028846153846154</v>
      </c>
      <c r="AU8" s="199">
        <v>16000</v>
      </c>
      <c r="AV8" s="200">
        <f>IFERROR(AU8/AQ8,"-")</f>
        <v>153.84615384615</v>
      </c>
      <c r="AW8" s="201">
        <v>2</v>
      </c>
      <c r="AX8" s="201">
        <v>1</v>
      </c>
      <c r="AY8" s="201"/>
      <c r="AZ8" s="202">
        <v>171</v>
      </c>
      <c r="BA8" s="203">
        <f>IF(K8=0,"",IF(AZ8=0,"",(AZ8/K8)))</f>
        <v>0.18729463307777</v>
      </c>
      <c r="BB8" s="202">
        <v>4</v>
      </c>
      <c r="BC8" s="204">
        <f>IFERROR(BB8/AZ8,"-")</f>
        <v>0.023391812865497</v>
      </c>
      <c r="BD8" s="205">
        <v>9200</v>
      </c>
      <c r="BE8" s="206">
        <f>IFERROR(BD8/AZ8,"-")</f>
        <v>53.801169590643</v>
      </c>
      <c r="BF8" s="207">
        <v>4</v>
      </c>
      <c r="BG8" s="207"/>
      <c r="BH8" s="207"/>
      <c r="BI8" s="208">
        <v>270</v>
      </c>
      <c r="BJ8" s="209">
        <f>IF(K8=0,"",IF(BI8=0,"",(BI8/K8)))</f>
        <v>0.29572836801752</v>
      </c>
      <c r="BK8" s="210">
        <v>26</v>
      </c>
      <c r="BL8" s="211">
        <f>IFERROR(BK8/BI8,"-")</f>
        <v>0.096296296296296</v>
      </c>
      <c r="BM8" s="212">
        <v>276000</v>
      </c>
      <c r="BN8" s="213">
        <f>IFERROR(BM8/BI8,"-")</f>
        <v>1022.2222222222</v>
      </c>
      <c r="BO8" s="214">
        <v>13</v>
      </c>
      <c r="BP8" s="214">
        <v>8</v>
      </c>
      <c r="BQ8" s="214">
        <v>5</v>
      </c>
      <c r="BR8" s="215">
        <v>132</v>
      </c>
      <c r="BS8" s="216">
        <f>IF(K8=0,"",IF(BR8=0,"",(BR8/K8)))</f>
        <v>0.14457831325301</v>
      </c>
      <c r="BT8" s="217">
        <v>12</v>
      </c>
      <c r="BU8" s="218">
        <f>IFERROR(BT8/BR8,"-")</f>
        <v>0.090909090909091</v>
      </c>
      <c r="BV8" s="219">
        <v>110000</v>
      </c>
      <c r="BW8" s="220">
        <f>IFERROR(BV8/BR8,"-")</f>
        <v>833.33333333333</v>
      </c>
      <c r="BX8" s="221">
        <v>7</v>
      </c>
      <c r="BY8" s="221">
        <v>1</v>
      </c>
      <c r="BZ8" s="221">
        <v>4</v>
      </c>
      <c r="CA8" s="222">
        <v>35</v>
      </c>
      <c r="CB8" s="223">
        <f>IF(K8=0,"",IF(CA8=0,"",(CA8/K8)))</f>
        <v>0.038335158817087</v>
      </c>
      <c r="CC8" s="224">
        <v>3</v>
      </c>
      <c r="CD8" s="225">
        <f>IFERROR(CC8/CA8,"-")</f>
        <v>0.085714285714286</v>
      </c>
      <c r="CE8" s="226">
        <v>88000</v>
      </c>
      <c r="CF8" s="227">
        <f>IFERROR(CE8/CA8,"-")</f>
        <v>2514.2857142857</v>
      </c>
      <c r="CG8" s="228">
        <v>1</v>
      </c>
      <c r="CH8" s="228"/>
      <c r="CI8" s="228">
        <v>2</v>
      </c>
      <c r="CJ8" s="229">
        <v>51</v>
      </c>
      <c r="CK8" s="230">
        <v>532200</v>
      </c>
      <c r="CL8" s="230">
        <v>52000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135</v>
      </c>
      <c r="C9" s="347" t="s">
        <v>129</v>
      </c>
      <c r="D9" s="347" t="s">
        <v>80</v>
      </c>
      <c r="E9" s="175" t="s">
        <v>136</v>
      </c>
      <c r="F9" s="175" t="s">
        <v>123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0.094891119044668</v>
      </c>
      <c r="B10" s="347" t="s">
        <v>137</v>
      </c>
      <c r="C10" s="347" t="s">
        <v>129</v>
      </c>
      <c r="D10" s="347" t="s">
        <v>80</v>
      </c>
      <c r="E10" s="175" t="s">
        <v>138</v>
      </c>
      <c r="F10" s="175" t="s">
        <v>123</v>
      </c>
      <c r="G10" s="340">
        <v>492143</v>
      </c>
      <c r="H10" s="176">
        <v>330</v>
      </c>
      <c r="I10" s="176">
        <v>0</v>
      </c>
      <c r="J10" s="176">
        <v>26207</v>
      </c>
      <c r="K10" s="177">
        <v>77</v>
      </c>
      <c r="L10" s="179">
        <f>IFERROR(K10/J10,"-")</f>
        <v>0.0029381462967909</v>
      </c>
      <c r="M10" s="176">
        <v>7</v>
      </c>
      <c r="N10" s="176">
        <v>12</v>
      </c>
      <c r="O10" s="179">
        <f>IFERROR(M10/(K10),"-")</f>
        <v>0.090909090909091</v>
      </c>
      <c r="P10" s="180">
        <f>IFERROR(G10/SUM(K10:K10),"-")</f>
        <v>6391.4675324675</v>
      </c>
      <c r="Q10" s="181">
        <v>4</v>
      </c>
      <c r="R10" s="179">
        <f>IF(K10=0,"-",Q10/K10)</f>
        <v>0.051948051948052</v>
      </c>
      <c r="S10" s="345">
        <v>46700</v>
      </c>
      <c r="T10" s="346">
        <f>IFERROR(S10/K10,"-")</f>
        <v>606.49350649351</v>
      </c>
      <c r="U10" s="346">
        <f>IFERROR(S10/Q10,"-")</f>
        <v>11675</v>
      </c>
      <c r="V10" s="340">
        <f>SUM(S10:S10)-SUM(G10:G10)</f>
        <v>-445443</v>
      </c>
      <c r="W10" s="183">
        <f>SUM(S10:S10)/SUM(G10:G10)</f>
        <v>0.094891119044668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>
        <f>IF(K10=0,"",IF(AQ10=0,"",(AQ10/K10)))</f>
        <v>0</v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>
        <v>4</v>
      </c>
      <c r="BA10" s="203">
        <f>IF(K10=0,"",IF(AZ10=0,"",(AZ10/K10)))</f>
        <v>0.051948051948052</v>
      </c>
      <c r="BB10" s="202">
        <v>1</v>
      </c>
      <c r="BC10" s="204">
        <f>IFERROR(BB10/AZ10,"-")</f>
        <v>0.25</v>
      </c>
      <c r="BD10" s="205">
        <v>1700</v>
      </c>
      <c r="BE10" s="206">
        <f>IFERROR(BD10/AZ10,"-")</f>
        <v>425</v>
      </c>
      <c r="BF10" s="207">
        <v>1</v>
      </c>
      <c r="BG10" s="207"/>
      <c r="BH10" s="207"/>
      <c r="BI10" s="208">
        <v>26</v>
      </c>
      <c r="BJ10" s="209">
        <f>IF(K10=0,"",IF(BI10=0,"",(BI10/K10)))</f>
        <v>0.33766233766234</v>
      </c>
      <c r="BK10" s="210">
        <v>2</v>
      </c>
      <c r="BL10" s="211">
        <f>IFERROR(BK10/BI10,"-")</f>
        <v>0.076923076923077</v>
      </c>
      <c r="BM10" s="212">
        <v>10000</v>
      </c>
      <c r="BN10" s="213">
        <f>IFERROR(BM10/BI10,"-")</f>
        <v>384.61538461538</v>
      </c>
      <c r="BO10" s="214">
        <v>2</v>
      </c>
      <c r="BP10" s="214"/>
      <c r="BQ10" s="214"/>
      <c r="BR10" s="215">
        <v>35</v>
      </c>
      <c r="BS10" s="216">
        <f>IF(K10=0,"",IF(BR10=0,"",(BR10/K10)))</f>
        <v>0.45454545454545</v>
      </c>
      <c r="BT10" s="217"/>
      <c r="BU10" s="218">
        <f>IFERROR(BT10/BR10,"-")</f>
        <v>0</v>
      </c>
      <c r="BV10" s="219"/>
      <c r="BW10" s="220">
        <f>IFERROR(BV10/BR10,"-")</f>
        <v>0</v>
      </c>
      <c r="BX10" s="221"/>
      <c r="BY10" s="221"/>
      <c r="BZ10" s="221"/>
      <c r="CA10" s="222">
        <v>12</v>
      </c>
      <c r="CB10" s="223">
        <f>IF(K10=0,"",IF(CA10=0,"",(CA10/K10)))</f>
        <v>0.15584415584416</v>
      </c>
      <c r="CC10" s="224">
        <v>1</v>
      </c>
      <c r="CD10" s="225">
        <f>IFERROR(CC10/CA10,"-")</f>
        <v>0.083333333333333</v>
      </c>
      <c r="CE10" s="226">
        <v>35000</v>
      </c>
      <c r="CF10" s="227">
        <f>IFERROR(CE10/CA10,"-")</f>
        <v>2916.6666666667</v>
      </c>
      <c r="CG10" s="228"/>
      <c r="CH10" s="228"/>
      <c r="CI10" s="228">
        <v>1</v>
      </c>
      <c r="CJ10" s="229">
        <v>4</v>
      </c>
      <c r="CK10" s="230">
        <v>46700</v>
      </c>
      <c r="CL10" s="230">
        <v>35000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0.78063878127093</v>
      </c>
      <c r="B11" s="347" t="s">
        <v>139</v>
      </c>
      <c r="C11" s="347" t="s">
        <v>129</v>
      </c>
      <c r="D11" s="347" t="s">
        <v>80</v>
      </c>
      <c r="E11" s="175" t="s">
        <v>140</v>
      </c>
      <c r="F11" s="175" t="s">
        <v>123</v>
      </c>
      <c r="G11" s="340">
        <v>1278184</v>
      </c>
      <c r="H11" s="176">
        <v>1183</v>
      </c>
      <c r="I11" s="176">
        <v>0</v>
      </c>
      <c r="J11" s="176">
        <v>8218</v>
      </c>
      <c r="K11" s="177">
        <v>450</v>
      </c>
      <c r="L11" s="179">
        <f>IFERROR(K11/J11,"-")</f>
        <v>0.05475784862497</v>
      </c>
      <c r="M11" s="176">
        <v>26</v>
      </c>
      <c r="N11" s="176">
        <v>62</v>
      </c>
      <c r="O11" s="179">
        <f>IFERROR(M11/(K11),"-")</f>
        <v>0.057777777777778</v>
      </c>
      <c r="P11" s="180">
        <f>IFERROR(G11/SUM(K11:K11),"-")</f>
        <v>2840.4088888889</v>
      </c>
      <c r="Q11" s="181">
        <v>26</v>
      </c>
      <c r="R11" s="179">
        <f>IF(K11=0,"-",Q11/K11)</f>
        <v>0.057777777777778</v>
      </c>
      <c r="S11" s="345">
        <v>997800</v>
      </c>
      <c r="T11" s="346">
        <f>IFERROR(S11/K11,"-")</f>
        <v>2217.3333333333</v>
      </c>
      <c r="U11" s="346">
        <f>IFERROR(S11/Q11,"-")</f>
        <v>38376.923076923</v>
      </c>
      <c r="V11" s="340">
        <f>SUM(S11:S11)-SUM(G11:G11)</f>
        <v>-280384</v>
      </c>
      <c r="W11" s="183">
        <f>SUM(S11:S11)/SUM(G11:G11)</f>
        <v>0.78063878127093</v>
      </c>
      <c r="Y11" s="184">
        <v>11</v>
      </c>
      <c r="Z11" s="185">
        <f>IF(K11=0,"",IF(Y11=0,"",(Y11/K11)))</f>
        <v>0.024444444444444</v>
      </c>
      <c r="AA11" s="184">
        <v>1</v>
      </c>
      <c r="AB11" s="186">
        <f>IFERROR(AA11/Y11,"-")</f>
        <v>0.090909090909091</v>
      </c>
      <c r="AC11" s="187">
        <v>3000</v>
      </c>
      <c r="AD11" s="188">
        <f>IFERROR(AC11/Y11,"-")</f>
        <v>272.72727272727</v>
      </c>
      <c r="AE11" s="189">
        <v>1</v>
      </c>
      <c r="AF11" s="189"/>
      <c r="AG11" s="189"/>
      <c r="AH11" s="190">
        <v>28</v>
      </c>
      <c r="AI11" s="191">
        <f>IF(K11=0,"",IF(AH11=0,"",(AH11/K11)))</f>
        <v>0.062222222222222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10</v>
      </c>
      <c r="AR11" s="197">
        <f>IF(K11=0,"",IF(AQ11=0,"",(AQ11/K11)))</f>
        <v>0.022222222222222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67</v>
      </c>
      <c r="BA11" s="203">
        <f>IF(K11=0,"",IF(AZ11=0,"",(AZ11/K11)))</f>
        <v>0.14888888888889</v>
      </c>
      <c r="BB11" s="202">
        <v>1</v>
      </c>
      <c r="BC11" s="204">
        <f>IFERROR(BB11/AZ11,"-")</f>
        <v>0.014925373134328</v>
      </c>
      <c r="BD11" s="205">
        <v>3000</v>
      </c>
      <c r="BE11" s="206">
        <f>IFERROR(BD11/AZ11,"-")</f>
        <v>44.776119402985</v>
      </c>
      <c r="BF11" s="207">
        <v>1</v>
      </c>
      <c r="BG11" s="207"/>
      <c r="BH11" s="207"/>
      <c r="BI11" s="208">
        <v>152</v>
      </c>
      <c r="BJ11" s="209">
        <f>IF(K11=0,"",IF(BI11=0,"",(BI11/K11)))</f>
        <v>0.33777777777778</v>
      </c>
      <c r="BK11" s="210">
        <v>12</v>
      </c>
      <c r="BL11" s="211">
        <f>IFERROR(BK11/BI11,"-")</f>
        <v>0.078947368421053</v>
      </c>
      <c r="BM11" s="212">
        <v>285400</v>
      </c>
      <c r="BN11" s="213">
        <f>IFERROR(BM11/BI11,"-")</f>
        <v>1877.6315789474</v>
      </c>
      <c r="BO11" s="214">
        <v>5</v>
      </c>
      <c r="BP11" s="214">
        <v>2</v>
      </c>
      <c r="BQ11" s="214">
        <v>5</v>
      </c>
      <c r="BR11" s="215">
        <v>138</v>
      </c>
      <c r="BS11" s="216">
        <f>IF(K11=0,"",IF(BR11=0,"",(BR11/K11)))</f>
        <v>0.30666666666667</v>
      </c>
      <c r="BT11" s="217">
        <v>11</v>
      </c>
      <c r="BU11" s="218">
        <f>IFERROR(BT11/BR11,"-")</f>
        <v>0.079710144927536</v>
      </c>
      <c r="BV11" s="219">
        <v>437400</v>
      </c>
      <c r="BW11" s="220">
        <f>IFERROR(BV11/BR11,"-")</f>
        <v>3169.5652173913</v>
      </c>
      <c r="BX11" s="221">
        <v>8</v>
      </c>
      <c r="BY11" s="221"/>
      <c r="BZ11" s="221">
        <v>3</v>
      </c>
      <c r="CA11" s="222">
        <v>44</v>
      </c>
      <c r="CB11" s="223">
        <f>IF(K11=0,"",IF(CA11=0,"",(CA11/K11)))</f>
        <v>0.097777777777778</v>
      </c>
      <c r="CC11" s="224">
        <v>1</v>
      </c>
      <c r="CD11" s="225">
        <f>IFERROR(CC11/CA11,"-")</f>
        <v>0.022727272727273</v>
      </c>
      <c r="CE11" s="226">
        <v>269000</v>
      </c>
      <c r="CF11" s="227">
        <f>IFERROR(CE11/CA11,"-")</f>
        <v>6113.6363636364</v>
      </c>
      <c r="CG11" s="228"/>
      <c r="CH11" s="228"/>
      <c r="CI11" s="228">
        <v>1</v>
      </c>
      <c r="CJ11" s="229">
        <v>26</v>
      </c>
      <c r="CK11" s="230">
        <v>997800</v>
      </c>
      <c r="CL11" s="230">
        <v>305000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0</v>
      </c>
      <c r="B12" s="347" t="s">
        <v>141</v>
      </c>
      <c r="C12" s="347" t="s">
        <v>129</v>
      </c>
      <c r="D12" s="347" t="s">
        <v>80</v>
      </c>
      <c r="E12" s="175" t="s">
        <v>142</v>
      </c>
      <c r="F12" s="175" t="s">
        <v>123</v>
      </c>
      <c r="G12" s="340">
        <v>115322</v>
      </c>
      <c r="H12" s="176">
        <v>33</v>
      </c>
      <c r="I12" s="176">
        <v>0</v>
      </c>
      <c r="J12" s="176">
        <v>3232</v>
      </c>
      <c r="K12" s="177">
        <v>3</v>
      </c>
      <c r="L12" s="179">
        <f>IFERROR(K12/J12,"-")</f>
        <v>0.00092821782178218</v>
      </c>
      <c r="M12" s="176">
        <v>0</v>
      </c>
      <c r="N12" s="176">
        <v>0</v>
      </c>
      <c r="O12" s="179">
        <f>IFERROR(M12/(K12),"-")</f>
        <v>0</v>
      </c>
      <c r="P12" s="180">
        <f>IFERROR(G12/SUM(K12:K12),"-")</f>
        <v>38440.666666667</v>
      </c>
      <c r="Q12" s="181">
        <v>0</v>
      </c>
      <c r="R12" s="179">
        <f>IF(K12=0,"-",Q12/K12)</f>
        <v>0</v>
      </c>
      <c r="S12" s="345"/>
      <c r="T12" s="346">
        <f>IFERROR(S12/K12,"-")</f>
        <v>0</v>
      </c>
      <c r="U12" s="346" t="str">
        <f>IFERROR(S12/Q12,"-")</f>
        <v>-</v>
      </c>
      <c r="V12" s="340">
        <f>SUM(S12:S12)-SUM(G12:G12)</f>
        <v>-115322</v>
      </c>
      <c r="W12" s="183">
        <f>SUM(S12:S12)/SUM(G12:G12)</f>
        <v>0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>
        <f>IF(K12=0,"",IF(AZ12=0,"",(AZ12/K12)))</f>
        <v>0</v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/>
      <c r="BJ12" s="209">
        <f>IF(K12=0,"",IF(BI12=0,"",(BI12/K12)))</f>
        <v>0</v>
      </c>
      <c r="BK12" s="210"/>
      <c r="BL12" s="211" t="str">
        <f>IFERROR(BK12/BI12,"-")</f>
        <v>-</v>
      </c>
      <c r="BM12" s="212"/>
      <c r="BN12" s="213" t="str">
        <f>IFERROR(BM12/BI12,"-")</f>
        <v>-</v>
      </c>
      <c r="BO12" s="214"/>
      <c r="BP12" s="214"/>
      <c r="BQ12" s="214"/>
      <c r="BR12" s="215">
        <v>3</v>
      </c>
      <c r="BS12" s="216">
        <f>IF(K12=0,"",IF(BR12=0,"",(BR12/K12)))</f>
        <v>1</v>
      </c>
      <c r="BT12" s="217"/>
      <c r="BU12" s="218">
        <f>IFERROR(BT12/BR12,"-")</f>
        <v>0</v>
      </c>
      <c r="BV12" s="219"/>
      <c r="BW12" s="220">
        <f>IFERROR(BV12/BR12,"-")</f>
        <v>0</v>
      </c>
      <c r="BX12" s="221"/>
      <c r="BY12" s="221"/>
      <c r="BZ12" s="221"/>
      <c r="CA12" s="222"/>
      <c r="CB12" s="223">
        <f>IF(K12=0,"",IF(CA12=0,"",(CA12/K12)))</f>
        <v>0</v>
      </c>
      <c r="CC12" s="224"/>
      <c r="CD12" s="225" t="str">
        <f>IFERROR(CC12/CA12,"-")</f>
        <v>-</v>
      </c>
      <c r="CE12" s="226"/>
      <c r="CF12" s="227" t="str">
        <f>IFERROR(CE12/CA12,"-")</f>
        <v>-</v>
      </c>
      <c r="CG12" s="228"/>
      <c r="CH12" s="228"/>
      <c r="CI12" s="228"/>
      <c r="CJ12" s="229">
        <v>0</v>
      </c>
      <c r="CK12" s="230"/>
      <c r="CL12" s="230"/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174" t="str">
        <f>W13</f>
        <v>0</v>
      </c>
      <c r="B13" s="347" t="s">
        <v>143</v>
      </c>
      <c r="C13" s="347" t="s">
        <v>129</v>
      </c>
      <c r="D13" s="347" t="s">
        <v>80</v>
      </c>
      <c r="E13" s="175" t="s">
        <v>144</v>
      </c>
      <c r="F13" s="175" t="s">
        <v>123</v>
      </c>
      <c r="G13" s="340">
        <v>0</v>
      </c>
      <c r="H13" s="176">
        <v>0</v>
      </c>
      <c r="I13" s="176">
        <v>0</v>
      </c>
      <c r="J13" s="176">
        <v>127</v>
      </c>
      <c r="K13" s="177">
        <v>0</v>
      </c>
      <c r="L13" s="179">
        <f>IFERROR(K13/J13,"-")</f>
        <v>0</v>
      </c>
      <c r="M13" s="176">
        <v>0</v>
      </c>
      <c r="N13" s="176">
        <v>0</v>
      </c>
      <c r="O13" s="179" t="str">
        <f>IFERROR(M13/(K13),"-")</f>
        <v>-</v>
      </c>
      <c r="P13" s="180" t="str">
        <f>IFERROR(G13/SUM(K13:K13),"-")</f>
        <v>-</v>
      </c>
      <c r="Q13" s="181">
        <v>0</v>
      </c>
      <c r="R13" s="179" t="str">
        <f>IF(K13=0,"-",Q13/K13)</f>
        <v>-</v>
      </c>
      <c r="S13" s="345"/>
      <c r="T13" s="346" t="str">
        <f>IFERROR(S13/K13,"-")</f>
        <v>-</v>
      </c>
      <c r="U13" s="346" t="str">
        <f>IFERROR(S13/Q13,"-")</f>
        <v>-</v>
      </c>
      <c r="V13" s="340">
        <f>SUM(S13:S13)-SUM(G13:G13)</f>
        <v>0</v>
      </c>
      <c r="W13" s="183" t="str">
        <f>SUM(S13:S13)/SUM(G13:G13)</f>
        <v>0</v>
      </c>
      <c r="Y13" s="184"/>
      <c r="Z13" s="185" t="str">
        <f>IF(K13=0,"",IF(Y13=0,"",(Y13/K13)))</f>
        <v/>
      </c>
      <c r="AA13" s="184"/>
      <c r="AB13" s="186" t="str">
        <f>IFERROR(AA13/Y13,"-")</f>
        <v>-</v>
      </c>
      <c r="AC13" s="187"/>
      <c r="AD13" s="188" t="str">
        <f>IFERROR(AC13/Y13,"-")</f>
        <v>-</v>
      </c>
      <c r="AE13" s="189"/>
      <c r="AF13" s="189"/>
      <c r="AG13" s="189"/>
      <c r="AH13" s="190"/>
      <c r="AI13" s="191" t="str">
        <f>IF(K13=0,"",IF(AH13=0,"",(AH13/K13)))</f>
        <v/>
      </c>
      <c r="AJ13" s="190"/>
      <c r="AK13" s="192" t="str">
        <f>IFERROR(AJ13/AH13,"-")</f>
        <v>-</v>
      </c>
      <c r="AL13" s="193"/>
      <c r="AM13" s="194" t="str">
        <f>IFERROR(AL13/AH13,"-")</f>
        <v>-</v>
      </c>
      <c r="AN13" s="195"/>
      <c r="AO13" s="195"/>
      <c r="AP13" s="195"/>
      <c r="AQ13" s="196"/>
      <c r="AR13" s="197" t="str">
        <f>IF(K13=0,"",IF(AQ13=0,"",(AQ13/K13)))</f>
        <v/>
      </c>
      <c r="AS13" s="196"/>
      <c r="AT13" s="198" t="str">
        <f>IFERROR(AS13/AQ13,"-")</f>
        <v>-</v>
      </c>
      <c r="AU13" s="199"/>
      <c r="AV13" s="200" t="str">
        <f>IFERROR(AU13/AQ13,"-")</f>
        <v>-</v>
      </c>
      <c r="AW13" s="201"/>
      <c r="AX13" s="201"/>
      <c r="AY13" s="201"/>
      <c r="AZ13" s="202"/>
      <c r="BA13" s="203" t="str">
        <f>IF(K13=0,"",IF(AZ13=0,"",(AZ13/K13)))</f>
        <v/>
      </c>
      <c r="BB13" s="202"/>
      <c r="BC13" s="204" t="str">
        <f>IFERROR(BB13/AZ13,"-")</f>
        <v>-</v>
      </c>
      <c r="BD13" s="205"/>
      <c r="BE13" s="206" t="str">
        <f>IFERROR(BD13/AZ13,"-")</f>
        <v>-</v>
      </c>
      <c r="BF13" s="207"/>
      <c r="BG13" s="207"/>
      <c r="BH13" s="207"/>
      <c r="BI13" s="208"/>
      <c r="BJ13" s="209" t="str">
        <f>IF(K13=0,"",IF(BI13=0,"",(BI13/K13)))</f>
        <v/>
      </c>
      <c r="BK13" s="210"/>
      <c r="BL13" s="211" t="str">
        <f>IFERROR(BK13/BI13,"-")</f>
        <v>-</v>
      </c>
      <c r="BM13" s="212"/>
      <c r="BN13" s="213" t="str">
        <f>IFERROR(BM13/BI13,"-")</f>
        <v>-</v>
      </c>
      <c r="BO13" s="214"/>
      <c r="BP13" s="214"/>
      <c r="BQ13" s="214"/>
      <c r="BR13" s="215"/>
      <c r="BS13" s="216" t="str">
        <f>IF(K13=0,"",IF(BR13=0,"",(BR13/K13)))</f>
        <v/>
      </c>
      <c r="BT13" s="217"/>
      <c r="BU13" s="218" t="str">
        <f>IFERROR(BT13/BR13,"-")</f>
        <v>-</v>
      </c>
      <c r="BV13" s="219"/>
      <c r="BW13" s="220" t="str">
        <f>IFERROR(BV13/BR13,"-")</f>
        <v>-</v>
      </c>
      <c r="BX13" s="221"/>
      <c r="BY13" s="221"/>
      <c r="BZ13" s="221"/>
      <c r="CA13" s="222"/>
      <c r="CB13" s="223" t="str">
        <f>IF(K13=0,"",IF(CA13=0,"",(CA13/K13)))</f>
        <v/>
      </c>
      <c r="CC13" s="224"/>
      <c r="CD13" s="225" t="str">
        <f>IFERROR(CC13/CA13,"-")</f>
        <v>-</v>
      </c>
      <c r="CE13" s="226"/>
      <c r="CF13" s="227" t="str">
        <f>IFERROR(CE13/CA13,"-")</f>
        <v>-</v>
      </c>
      <c r="CG13" s="228"/>
      <c r="CH13" s="228"/>
      <c r="CI13" s="228"/>
      <c r="CJ13" s="229">
        <v>0</v>
      </c>
      <c r="CK13" s="230"/>
      <c r="CL13" s="230"/>
      <c r="CM13" s="230"/>
      <c r="CN13" s="231" t="str">
        <f>IF(AND(CL13=0,CM13=0),"",IF(AND(CL13&lt;=100000,CM13&lt;=100000),"",IF(CL13/CK13&gt;0.7,"男高",IF(CM13/CK13&gt;0.7,"女高",""))))</f>
        <v/>
      </c>
    </row>
    <row r="14" spans="1:94">
      <c r="A14" s="232"/>
      <c r="B14" s="151"/>
      <c r="C14" s="233"/>
      <c r="D14" s="234"/>
      <c r="E14" s="175"/>
      <c r="F14" s="175"/>
      <c r="G14" s="341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172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232"/>
      <c r="B15" s="246"/>
      <c r="C15" s="176"/>
      <c r="D15" s="176"/>
      <c r="E15" s="247"/>
      <c r="F15" s="248"/>
      <c r="G15" s="342"/>
      <c r="H15" s="235"/>
      <c r="I15" s="235"/>
      <c r="J15" s="176"/>
      <c r="K15" s="176"/>
      <c r="L15" s="236"/>
      <c r="M15" s="236"/>
      <c r="N15" s="176"/>
      <c r="O15" s="236"/>
      <c r="P15" s="182"/>
      <c r="Q15" s="182"/>
      <c r="R15" s="182"/>
      <c r="S15" s="345"/>
      <c r="T15" s="345"/>
      <c r="U15" s="345"/>
      <c r="V15" s="345"/>
      <c r="W15" s="236"/>
      <c r="X15" s="249"/>
      <c r="Y15" s="237"/>
      <c r="Z15" s="238"/>
      <c r="AA15" s="237"/>
      <c r="AB15" s="239"/>
      <c r="AC15" s="240"/>
      <c r="AD15" s="241"/>
      <c r="AE15" s="242"/>
      <c r="AF15" s="242"/>
      <c r="AG15" s="242"/>
      <c r="AH15" s="237"/>
      <c r="AI15" s="238"/>
      <c r="AJ15" s="237"/>
      <c r="AK15" s="239"/>
      <c r="AL15" s="240"/>
      <c r="AM15" s="241"/>
      <c r="AN15" s="242"/>
      <c r="AO15" s="242"/>
      <c r="AP15" s="242"/>
      <c r="AQ15" s="237"/>
      <c r="AR15" s="238"/>
      <c r="AS15" s="237"/>
      <c r="AT15" s="239"/>
      <c r="AU15" s="240"/>
      <c r="AV15" s="241"/>
      <c r="AW15" s="242"/>
      <c r="AX15" s="242"/>
      <c r="AY15" s="242"/>
      <c r="AZ15" s="237"/>
      <c r="BA15" s="238"/>
      <c r="BB15" s="237"/>
      <c r="BC15" s="239"/>
      <c r="BD15" s="240"/>
      <c r="BE15" s="241"/>
      <c r="BF15" s="242"/>
      <c r="BG15" s="242"/>
      <c r="BH15" s="242"/>
      <c r="BI15" s="173"/>
      <c r="BJ15" s="243"/>
      <c r="BK15" s="237"/>
      <c r="BL15" s="239"/>
      <c r="BM15" s="240"/>
      <c r="BN15" s="241"/>
      <c r="BO15" s="242"/>
      <c r="BP15" s="242"/>
      <c r="BQ15" s="242"/>
      <c r="BR15" s="173"/>
      <c r="BS15" s="243"/>
      <c r="BT15" s="237"/>
      <c r="BU15" s="239"/>
      <c r="BV15" s="240"/>
      <c r="BW15" s="241"/>
      <c r="BX15" s="242"/>
      <c r="BY15" s="242"/>
      <c r="BZ15" s="242"/>
      <c r="CA15" s="173"/>
      <c r="CB15" s="243"/>
      <c r="CC15" s="237"/>
      <c r="CD15" s="239"/>
      <c r="CE15" s="240"/>
      <c r="CF15" s="241"/>
      <c r="CG15" s="242"/>
      <c r="CH15" s="242"/>
      <c r="CI15" s="242"/>
      <c r="CJ15" s="244"/>
      <c r="CK15" s="240"/>
      <c r="CL15" s="240"/>
      <c r="CM15" s="240"/>
      <c r="CN15" s="245"/>
    </row>
    <row r="16" spans="1:94">
      <c r="A16" s="166">
        <f>Z16</f>
        <v/>
      </c>
      <c r="B16" s="250"/>
      <c r="C16" s="250"/>
      <c r="D16" s="250"/>
      <c r="E16" s="251" t="s">
        <v>145</v>
      </c>
      <c r="F16" s="251"/>
      <c r="G16" s="343">
        <f>SUM(G6:G15)</f>
        <v>7132707</v>
      </c>
      <c r="H16" s="250">
        <f>SUM(H6:H15)</f>
        <v>7581</v>
      </c>
      <c r="I16" s="250">
        <f>SUM(I6:I15)</f>
        <v>0</v>
      </c>
      <c r="J16" s="250">
        <f>SUM(J6:J15)</f>
        <v>140379</v>
      </c>
      <c r="K16" s="250">
        <f>SUM(K6:K15)</f>
        <v>2340</v>
      </c>
      <c r="L16" s="252">
        <f>IFERROR(K16/J16,"-")</f>
        <v>0.016669159917082</v>
      </c>
      <c r="M16" s="253">
        <f>SUM(M6:M15)</f>
        <v>127</v>
      </c>
      <c r="N16" s="253">
        <f>SUM(N6:N15)</f>
        <v>411</v>
      </c>
      <c r="O16" s="252">
        <f>IFERROR(M16/K16,"-")</f>
        <v>0.054273504273504</v>
      </c>
      <c r="P16" s="254">
        <f>IFERROR(G16/K16,"-")</f>
        <v>3048.1653846154</v>
      </c>
      <c r="Q16" s="255">
        <f>SUM(Q6:Q15)</f>
        <v>130</v>
      </c>
      <c r="R16" s="252">
        <f>IFERROR(Q16/K16,"-")</f>
        <v>0.055555555555556</v>
      </c>
      <c r="S16" s="343">
        <f>SUM(S6:S15)</f>
        <v>2480930</v>
      </c>
      <c r="T16" s="343">
        <f>IFERROR(S16/K16,"-")</f>
        <v>1060.2264957265</v>
      </c>
      <c r="U16" s="343">
        <f>IFERROR(S16/Q16,"-")</f>
        <v>19084.076923077</v>
      </c>
      <c r="V16" s="343">
        <f>S16-G16</f>
        <v>-4651777</v>
      </c>
      <c r="W16" s="256">
        <f>S16/G16</f>
        <v>0.347824465522</v>
      </c>
      <c r="X16" s="257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  <mergeCell ref="A13:A13"/>
    <mergeCell ref="G13:G13"/>
    <mergeCell ref="P13:P13"/>
    <mergeCell ref="V13:V13"/>
    <mergeCell ref="W13:W13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