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<sst xmlns="http://schemas.openxmlformats.org/spreadsheetml/2006/main" uniqueCount="148">
  <si>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</si>
  <si>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</si>
  <si>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</si>
  <si>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</si>
  <si>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</si>
  <si>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</si>
  <si>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</si>
  <si>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</si>
  <si>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</si>
  <si>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</si>
  <si>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</si>
  <si>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</si>
  <si>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</si>
  <si>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</si>
  <si>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</si>
  <si>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</si>
  <si>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</si>
  <si>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</si>
  <si>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</si>
  <si>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</si>
  <si>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</si>
  <si>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</si>
  <si>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</si>
  <si>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</si>
  <si>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</si>
  <si>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アフィリエイト</t>
  </si>
  <si>
    <t>リスティング</t>
  </si>
  <si>
    <t>09月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</si>
  <si>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</si>
  <si>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</si>
  <si>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</si>
  <si>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</si>
  <si>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</si>
  <si>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</si>
  <si>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</si>
  <si>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</si>
  <si>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</si>
  <si>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</si>
  <si>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</si>
  <si>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</si>
  <si>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</si>
  <si>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</si>
  <si>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</si>
  <si>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</si>
  <si>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</si>
  <si>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</si>
  <si>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</si>
  <si>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</si>
  <si>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</si>
  <si>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</si>
  <si>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</si>
  <si>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</si>
  <si>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</si>
  <si>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</si>
  <si>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</si>
  <si>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</si>
  <si>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</si>
  <si>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</si>
  <si>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</si>
  <si>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</si>
  <si>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</si>
  <si>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</si>
  <si>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</si>
  <si>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ic4543</t>
  </si>
  <si>
    <t>男女募集版（藤井レイラ）</t>
  </si>
  <si>
    <t>インタビュー形式</t>
  </si>
  <si>
    <t>y18</t>
  </si>
  <si>
    <t>スポニチ西部</t>
  </si>
  <si>
    <t>全5段つかみ15段保証</t>
  </si>
  <si>
    <t>15段保証</t>
  </si>
  <si>
    <t>ic4544</t>
  </si>
  <si>
    <t>空電</t>
  </si>
  <si>
    <t>ic4545</t>
  </si>
  <si>
    <t>インタビュー版（フリー女性⑥）</t>
  </si>
  <si>
    <t>熟女の本音</t>
  </si>
  <si>
    <t>y19</t>
  </si>
  <si>
    <t>ic4546</t>
  </si>
  <si>
    <t>ic4547</t>
  </si>
  <si>
    <t>記事版（複数）</t>
  </si>
  <si>
    <t>熟女のお相手募集</t>
  </si>
  <si>
    <t>y20</t>
  </si>
  <si>
    <t>ic4548</t>
  </si>
  <si>
    <t>icd008</t>
  </si>
  <si>
    <t>スポニチ関東・スポニチ関西</t>
  </si>
  <si>
    <t>1C終面全5段</t>
  </si>
  <si>
    <t>9月21日(日)</t>
  </si>
  <si>
    <t>icd009</t>
  </si>
  <si>
    <t>伝言メッセージ版１（複数）</t>
  </si>
  <si>
    <t>声のマッチングサイト</t>
  </si>
  <si>
    <t>スポーツ報知関東</t>
  </si>
  <si>
    <t>全5段つかみ2回</t>
  </si>
  <si>
    <t>9月05日(金)</t>
  </si>
  <si>
    <t>icd010</t>
  </si>
  <si>
    <t>9月11日(木)</t>
  </si>
  <si>
    <t>ic4549</t>
  </si>
  <si>
    <t>9月26日(金)</t>
  </si>
  <si>
    <t>ic4550</t>
  </si>
  <si>
    <t>新聞 TOTAL</t>
  </si>
  <si>
    <t>●雑誌 広告</t>
  </si>
  <si>
    <t>za278</t>
  </si>
  <si>
    <t>縦書き版（高宮菜々子）</t>
  </si>
  <si>
    <t>優しい相手募集</t>
  </si>
  <si>
    <t>週刊実話</t>
  </si>
  <si>
    <t>1C2P</t>
  </si>
  <si>
    <t>9月18日(木)</t>
  </si>
  <si>
    <t>za279</t>
  </si>
  <si>
    <t>ad938</t>
  </si>
  <si>
    <t>1P縦書き男性募集版-アレンジ</t>
  </si>
  <si>
    <t>週刊実話増刊「実話ザ・タブー」</t>
  </si>
  <si>
    <t>表4</t>
  </si>
  <si>
    <t>9月24日(水)</t>
  </si>
  <si>
    <t>ad939</t>
  </si>
  <si>
    <t>ad940</t>
  </si>
  <si>
    <t>1P縦書き男性募集版-アレンジ-週刊大衆用</t>
  </si>
  <si>
    <t>lp07</t>
  </si>
  <si>
    <t>週刊大衆</t>
  </si>
  <si>
    <t>1C1P</t>
  </si>
  <si>
    <t>9月29日(月)</t>
  </si>
  <si>
    <t>ad941</t>
  </si>
  <si>
    <t>雑誌 TOTAL</t>
  </si>
  <si>
    <t>●アフィリエイト 広告</t>
  </si>
  <si>
    <t>UA</t>
  </si>
  <si>
    <t>AF単価</t>
  </si>
  <si>
    <t>20歳以上</t>
  </si>
  <si>
    <t>fr002</t>
  </si>
  <si>
    <t>おまたせ出会いNavi</t>
  </si>
  <si>
    <t>9/1～9/30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</si>
  <si>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</si>
  <si>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</si>
  <si>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</si>
  <si>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</si>
  <si>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</si>
  <si>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</si>
  <si>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lp01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</si>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</sst>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49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11</v>
      </c>
      <c r="D6" s="330">
        <v>789000</v>
      </c>
      <c r="E6" s="79">
        <v>237</v>
      </c>
      <c r="F6" s="79">
        <v>135</v>
      </c>
      <c r="G6" s="79">
        <v>139</v>
      </c>
      <c r="H6" s="89">
        <v>20</v>
      </c>
      <c r="I6" s="90">
        <v>0</v>
      </c>
      <c r="J6" s="143">
        <f>H6+I6</f>
        <v>20</v>
      </c>
      <c r="K6" s="80">
        <f>IFERROR(J6/G6,"-")</f>
        <v>0.14388489208633</v>
      </c>
      <c r="L6" s="79">
        <v>2</v>
      </c>
      <c r="M6" s="79">
        <v>1</v>
      </c>
      <c r="N6" s="80">
        <f>IFERROR(L6/J6,"-")</f>
        <v>0.1</v>
      </c>
      <c r="O6" s="81">
        <f>IFERROR(D6/J6,"-")</f>
        <v>39450</v>
      </c>
      <c r="P6" s="82">
        <v>5</v>
      </c>
      <c r="Q6" s="80">
        <f>IFERROR(P6/J6,"-")</f>
        <v>0.25</v>
      </c>
      <c r="R6" s="335">
        <v>965000</v>
      </c>
      <c r="S6" s="336">
        <f>IFERROR(R6/J6,"-")</f>
        <v>48250</v>
      </c>
      <c r="T6" s="336">
        <f>IFERROR(R6/P6,"-")</f>
        <v>193000</v>
      </c>
      <c r="U6" s="330">
        <f>IFERROR(R6-D6,"-")</f>
        <v>176000</v>
      </c>
      <c r="V6" s="83">
        <f>R6/D6</f>
        <v>1.2230671736375</v>
      </c>
      <c r="W6" s="77"/>
      <c r="X6" s="142"/>
    </row>
    <row r="7" spans="1:24">
      <c r="A7" s="78"/>
      <c r="B7" s="84" t="s">
        <v>24</v>
      </c>
      <c r="C7" s="84">
        <v>6</v>
      </c>
      <c r="D7" s="330">
        <v>625000</v>
      </c>
      <c r="E7" s="79">
        <v>314</v>
      </c>
      <c r="F7" s="79">
        <v>118</v>
      </c>
      <c r="G7" s="79">
        <v>263</v>
      </c>
      <c r="H7" s="89">
        <v>34</v>
      </c>
      <c r="I7" s="90">
        <v>0</v>
      </c>
      <c r="J7" s="143">
        <f>H7+I7</f>
        <v>34</v>
      </c>
      <c r="K7" s="80">
        <f>IFERROR(J7/G7,"-")</f>
        <v>0.12927756653992</v>
      </c>
      <c r="L7" s="79">
        <v>5</v>
      </c>
      <c r="M7" s="79">
        <v>3</v>
      </c>
      <c r="N7" s="80">
        <f>IFERROR(L7/J7,"-")</f>
        <v>0.14705882352941</v>
      </c>
      <c r="O7" s="81">
        <f>IFERROR(D7/J7,"-")</f>
        <v>18382.352941176</v>
      </c>
      <c r="P7" s="82">
        <v>1</v>
      </c>
      <c r="Q7" s="80">
        <f>IFERROR(P7/J7,"-")</f>
        <v>0.029411764705882</v>
      </c>
      <c r="R7" s="335">
        <v>565000</v>
      </c>
      <c r="S7" s="336">
        <f>IFERROR(R7/J7,"-")</f>
        <v>16617.647058824</v>
      </c>
      <c r="T7" s="336">
        <f>IFERROR(R7/P7,"-")</f>
        <v>565000</v>
      </c>
      <c r="U7" s="330">
        <f>IFERROR(R7-D7,"-")</f>
        <v>-60000</v>
      </c>
      <c r="V7" s="83">
        <f>R7/D7</f>
        <v>0.904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1</v>
      </c>
      <c r="H8" s="89">
        <v>0</v>
      </c>
      <c r="I8" s="90">
        <v>0</v>
      </c>
      <c r="J8" s="143">
        <f>H8+I8</f>
        <v>0</v>
      </c>
      <c r="K8" s="80">
        <f>IFERROR(J8/G8,"-")</f>
        <v>0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7</v>
      </c>
      <c r="D9" s="330">
        <v>7792655</v>
      </c>
      <c r="E9" s="79">
        <v>10487</v>
      </c>
      <c r="F9" s="79">
        <v>0</v>
      </c>
      <c r="G9" s="79">
        <v>306038</v>
      </c>
      <c r="H9" s="89">
        <v>2497</v>
      </c>
      <c r="I9" s="90">
        <v>88</v>
      </c>
      <c r="J9" s="143">
        <f>H9+I9</f>
        <v>2585</v>
      </c>
      <c r="K9" s="80">
        <f>IFERROR(J9/G9,"-")</f>
        <v>0.0084466634862337</v>
      </c>
      <c r="L9" s="79">
        <v>72</v>
      </c>
      <c r="M9" s="79">
        <v>616</v>
      </c>
      <c r="N9" s="80">
        <f>IFERROR(L9/J9,"-")</f>
        <v>0.027852998065764</v>
      </c>
      <c r="O9" s="81">
        <f>IFERROR(D9/J9,"-")</f>
        <v>3014.5667311412</v>
      </c>
      <c r="P9" s="82">
        <v>207</v>
      </c>
      <c r="Q9" s="80">
        <f>IFERROR(P9/J9,"-")</f>
        <v>0.080077369439072</v>
      </c>
      <c r="R9" s="335">
        <v>18589611</v>
      </c>
      <c r="S9" s="336">
        <f>IFERROR(R9/J9,"-")</f>
        <v>7191.3388781431</v>
      </c>
      <c r="T9" s="336">
        <f>IFERROR(R9/P9,"-")</f>
        <v>89804.884057971</v>
      </c>
      <c r="U9" s="330">
        <f>IFERROR(R9-D9,"-")</f>
        <v>10796956</v>
      </c>
      <c r="V9" s="83">
        <f>R9/D9</f>
        <v>2.3855298354669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9206655</v>
      </c>
      <c r="E12" s="41">
        <f>SUM(E6:E10)</f>
        <v>11038</v>
      </c>
      <c r="F12" s="41">
        <f>SUM(F6:F10)</f>
        <v>253</v>
      </c>
      <c r="G12" s="41">
        <f>SUM(G6:G10)</f>
        <v>306441</v>
      </c>
      <c r="H12" s="41">
        <f>SUM(H6:H10)</f>
        <v>2551</v>
      </c>
      <c r="I12" s="41">
        <f>SUM(I6:I10)</f>
        <v>88</v>
      </c>
      <c r="J12" s="41">
        <f>SUM(J6:J10)</f>
        <v>2639</v>
      </c>
      <c r="K12" s="42">
        <f>IFERROR(J12/G12,"-")</f>
        <v>0.0086117719234698</v>
      </c>
      <c r="L12" s="76">
        <f>SUM(L6:L10)</f>
        <v>79</v>
      </c>
      <c r="M12" s="76">
        <f>SUM(M6:M10)</f>
        <v>620</v>
      </c>
      <c r="N12" s="42">
        <f>IFERROR(L12/J12,"-")</f>
        <v>0.02993558165972</v>
      </c>
      <c r="O12" s="43">
        <f>IFERROR(D12/J12,"-")</f>
        <v>3488.6907919667</v>
      </c>
      <c r="P12" s="44">
        <f>SUM(P6:P10)</f>
        <v>213</v>
      </c>
      <c r="Q12" s="42">
        <f>IFERROR(P12/J12,"-")</f>
        <v>0.080712391057219</v>
      </c>
      <c r="R12" s="333">
        <f>SUM(R6:R10)</f>
        <v>20119611</v>
      </c>
      <c r="S12" s="333">
        <f>IFERROR(R12/J12,"-")</f>
        <v>7623.9526335733</v>
      </c>
      <c r="T12" s="333">
        <f>IFERROR(R12/P12,"-")</f>
        <v>94458.267605634</v>
      </c>
      <c r="U12" s="333">
        <f>SUM(U6:U10)</f>
        <v>10912956</v>
      </c>
      <c r="V12" s="45">
        <f>IFERROR(R12/D12,"-")</f>
        <v>2.1853334354334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9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4.1739130434783</v>
      </c>
      <c r="B6" s="347" t="s">
        <v>63</v>
      </c>
      <c r="C6" s="347"/>
      <c r="D6" s="347" t="s">
        <v>64</v>
      </c>
      <c r="E6" s="347" t="s">
        <v>65</v>
      </c>
      <c r="F6" s="347" t="s">
        <v>66</v>
      </c>
      <c r="G6" s="88" t="s">
        <v>67</v>
      </c>
      <c r="H6" s="88" t="s">
        <v>68</v>
      </c>
      <c r="I6" s="88" t="s">
        <v>69</v>
      </c>
      <c r="J6" s="330">
        <v>230000</v>
      </c>
      <c r="K6" s="79">
        <v>7</v>
      </c>
      <c r="L6" s="79">
        <v>0</v>
      </c>
      <c r="M6" s="79">
        <v>25</v>
      </c>
      <c r="N6" s="89">
        <v>2</v>
      </c>
      <c r="O6" s="90">
        <v>0</v>
      </c>
      <c r="P6" s="91">
        <f>N6+O6</f>
        <v>2</v>
      </c>
      <c r="Q6" s="80">
        <f>IFERROR(P6/M6,"-")</f>
        <v>0.08</v>
      </c>
      <c r="R6" s="79">
        <v>0</v>
      </c>
      <c r="S6" s="79">
        <v>1</v>
      </c>
      <c r="T6" s="80">
        <f>IFERROR(R6/(P6),"-")</f>
        <v>0</v>
      </c>
      <c r="U6" s="336">
        <f>IFERROR(J6/SUM(N6:O11),"-")</f>
        <v>32857.142857143</v>
      </c>
      <c r="V6" s="82">
        <v>1</v>
      </c>
      <c r="W6" s="80">
        <f>IF(P6=0,"-",V6/P6)</f>
        <v>0.5</v>
      </c>
      <c r="X6" s="335">
        <v>95000</v>
      </c>
      <c r="Y6" s="336">
        <f>IFERROR(X6/P6,"-")</f>
        <v>47500</v>
      </c>
      <c r="Z6" s="336">
        <f>IFERROR(X6/V6,"-")</f>
        <v>95000</v>
      </c>
      <c r="AA6" s="330">
        <f>SUM(X6:X11)-SUM(J6:J11)</f>
        <v>730000</v>
      </c>
      <c r="AB6" s="83">
        <f>SUM(X6:X11)/SUM(J6:J11)</f>
        <v>4.1739130434783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/>
      <c r="BO6" s="118">
        <f>IF(P6=0,"",IF(BN6=0,"",(BN6/P6)))</f>
        <v>0</v>
      </c>
      <c r="BP6" s="119"/>
      <c r="BQ6" s="120" t="str">
        <f>IFERROR(BP6/BN6,"-")</f>
        <v>-</v>
      </c>
      <c r="BR6" s="121"/>
      <c r="BS6" s="122" t="str">
        <f>IFERROR(BR6/BN6,"-")</f>
        <v>-</v>
      </c>
      <c r="BT6" s="123"/>
      <c r="BU6" s="123"/>
      <c r="BV6" s="123"/>
      <c r="BW6" s="124">
        <v>2</v>
      </c>
      <c r="BX6" s="125">
        <f>IF(P6=0,"",IF(BW6=0,"",(BW6/P6)))</f>
        <v>1</v>
      </c>
      <c r="BY6" s="126">
        <v>2</v>
      </c>
      <c r="BZ6" s="127">
        <f>IFERROR(BY6/BW6,"-")</f>
        <v>1</v>
      </c>
      <c r="CA6" s="128">
        <v>115000</v>
      </c>
      <c r="CB6" s="129">
        <f>IFERROR(CA6/BW6,"-")</f>
        <v>57500</v>
      </c>
      <c r="CC6" s="130"/>
      <c r="CD6" s="130">
        <v>1</v>
      </c>
      <c r="CE6" s="130">
        <v>1</v>
      </c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1</v>
      </c>
      <c r="CP6" s="139">
        <v>95000</v>
      </c>
      <c r="CQ6" s="139">
        <v>105000</v>
      </c>
      <c r="CR6" s="139"/>
      <c r="CS6" s="140" t="str">
        <f>IF(AND(CQ6=0,CR6=0),"",IF(AND(CQ6&lt;=100000,CR6&lt;=100000),"",IF(CQ6/CP6&gt;0.7,"男高",IF(CR6/CP6&gt;0.7,"女高",""))))</f>
        <v>男高</v>
      </c>
    </row>
    <row r="7" spans="1:98">
      <c r="A7" s="78"/>
      <c r="B7" s="347" t="s">
        <v>70</v>
      </c>
      <c r="C7" s="347"/>
      <c r="D7" s="347" t="s">
        <v>64</v>
      </c>
      <c r="E7" s="347" t="s">
        <v>65</v>
      </c>
      <c r="F7" s="347" t="s">
        <v>71</v>
      </c>
      <c r="G7" s="88"/>
      <c r="H7" s="88"/>
      <c r="I7" s="88"/>
      <c r="J7" s="330"/>
      <c r="K7" s="79">
        <v>38</v>
      </c>
      <c r="L7" s="79">
        <v>19</v>
      </c>
      <c r="M7" s="79">
        <v>16</v>
      </c>
      <c r="N7" s="89">
        <v>3</v>
      </c>
      <c r="O7" s="90">
        <v>0</v>
      </c>
      <c r="P7" s="91">
        <f>N7+O7</f>
        <v>3</v>
      </c>
      <c r="Q7" s="80">
        <f>IFERROR(P7/M7,"-")</f>
        <v>0.1875</v>
      </c>
      <c r="R7" s="79">
        <v>2</v>
      </c>
      <c r="S7" s="79">
        <v>0</v>
      </c>
      <c r="T7" s="80">
        <f>IFERROR(R7/(P7),"-")</f>
        <v>0.66666666666667</v>
      </c>
      <c r="U7" s="336"/>
      <c r="V7" s="82">
        <v>3</v>
      </c>
      <c r="W7" s="80">
        <f>IF(P7=0,"-",V7/P7)</f>
        <v>1</v>
      </c>
      <c r="X7" s="335">
        <v>865000</v>
      </c>
      <c r="Y7" s="336">
        <f>IFERROR(X7/P7,"-")</f>
        <v>288333.33333333</v>
      </c>
      <c r="Z7" s="336">
        <f>IFERROR(X7/V7,"-")</f>
        <v>288333.33333333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>
        <f>IF(P7=0,"",IF(BN7=0,"",(BN7/P7)))</f>
        <v>0</v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>
        <v>3</v>
      </c>
      <c r="BX7" s="125">
        <f>IF(P7=0,"",IF(BW7=0,"",(BW7/P7)))</f>
        <v>1</v>
      </c>
      <c r="BY7" s="126">
        <v>3</v>
      </c>
      <c r="BZ7" s="127">
        <f>IFERROR(BY7/BW7,"-")</f>
        <v>1</v>
      </c>
      <c r="CA7" s="128">
        <v>865000</v>
      </c>
      <c r="CB7" s="129">
        <f>IFERROR(CA7/BW7,"-")</f>
        <v>288333.33333333</v>
      </c>
      <c r="CC7" s="130"/>
      <c r="CD7" s="130"/>
      <c r="CE7" s="130">
        <v>3</v>
      </c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3</v>
      </c>
      <c r="CP7" s="139">
        <v>865000</v>
      </c>
      <c r="CQ7" s="139">
        <v>705000</v>
      </c>
      <c r="CR7" s="139"/>
      <c r="CS7" s="140" t="str">
        <f>IF(AND(CQ7=0,CR7=0),"",IF(AND(CQ7&lt;=100000,CR7&lt;=100000),"",IF(CQ7/CP7&gt;0.7,"男高",IF(CR7/CP7&gt;0.7,"女高",""))))</f>
        <v>男高</v>
      </c>
    </row>
    <row r="8" spans="1:98">
      <c r="A8" s="78"/>
      <c r="B8" s="347" t="s">
        <v>72</v>
      </c>
      <c r="C8" s="347"/>
      <c r="D8" s="347" t="s">
        <v>73</v>
      </c>
      <c r="E8" s="347" t="s">
        <v>74</v>
      </c>
      <c r="F8" s="347" t="s">
        <v>75</v>
      </c>
      <c r="G8" s="88"/>
      <c r="H8" s="88"/>
      <c r="I8" s="88"/>
      <c r="J8" s="330"/>
      <c r="K8" s="79">
        <v>4</v>
      </c>
      <c r="L8" s="79">
        <v>0</v>
      </c>
      <c r="M8" s="79">
        <v>20</v>
      </c>
      <c r="N8" s="89">
        <v>1</v>
      </c>
      <c r="O8" s="90">
        <v>0</v>
      </c>
      <c r="P8" s="91">
        <f>N8+O8</f>
        <v>1</v>
      </c>
      <c r="Q8" s="80">
        <f>IFERROR(P8/M8,"-")</f>
        <v>0.05</v>
      </c>
      <c r="R8" s="79">
        <v>0</v>
      </c>
      <c r="S8" s="79">
        <v>0</v>
      </c>
      <c r="T8" s="80">
        <f>IFERROR(R8/(P8),"-")</f>
        <v>0</v>
      </c>
      <c r="U8" s="336"/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/>
      <c r="AB8" s="83"/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>
        <f>IF(P8=0,"",IF(BE8=0,"",(BE8/P8)))</f>
        <v>0</v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>
        <v>1</v>
      </c>
      <c r="BO8" s="118">
        <f>IF(P8=0,"",IF(BN8=0,"",(BN8/P8)))</f>
        <v>1</v>
      </c>
      <c r="BP8" s="119"/>
      <c r="BQ8" s="120">
        <f>IFERROR(BP8/BN8,"-")</f>
        <v>0</v>
      </c>
      <c r="BR8" s="121"/>
      <c r="BS8" s="122">
        <f>IFERROR(BR8/BN8,"-")</f>
        <v>0</v>
      </c>
      <c r="BT8" s="123"/>
      <c r="BU8" s="123"/>
      <c r="BV8" s="123"/>
      <c r="BW8" s="124"/>
      <c r="BX8" s="125">
        <f>IF(P8=0,"",IF(BW8=0,"",(BW8/P8)))</f>
        <v>0</v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76</v>
      </c>
      <c r="C9" s="347"/>
      <c r="D9" s="347" t="s">
        <v>73</v>
      </c>
      <c r="E9" s="347" t="s">
        <v>74</v>
      </c>
      <c r="F9" s="347" t="s">
        <v>71</v>
      </c>
      <c r="G9" s="88"/>
      <c r="H9" s="88"/>
      <c r="I9" s="88"/>
      <c r="J9" s="330"/>
      <c r="K9" s="79">
        <v>5</v>
      </c>
      <c r="L9" s="79">
        <v>4</v>
      </c>
      <c r="M9" s="79">
        <v>1</v>
      </c>
      <c r="N9" s="89">
        <v>1</v>
      </c>
      <c r="O9" s="90">
        <v>0</v>
      </c>
      <c r="P9" s="91">
        <f>N9+O9</f>
        <v>1</v>
      </c>
      <c r="Q9" s="80">
        <f>IFERROR(P9/M9,"-")</f>
        <v>1</v>
      </c>
      <c r="R9" s="79">
        <v>0</v>
      </c>
      <c r="S9" s="79">
        <v>0</v>
      </c>
      <c r="T9" s="80">
        <f>IFERROR(R9/(P9),"-")</f>
        <v>0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>
        <f>IF(P9=0,"",IF(BN9=0,"",(BN9/P9)))</f>
        <v>0</v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>
        <f>IF(P9=0,"",IF(BW9=0,"",(BW9/P9)))</f>
        <v>0</v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>
        <v>1</v>
      </c>
      <c r="CG9" s="132">
        <f>IF(P9=0,"",IF(CF9=0,"",(CF9/P9)))</f>
        <v>1</v>
      </c>
      <c r="CH9" s="133"/>
      <c r="CI9" s="134">
        <f>IFERROR(CH9/CF9,"-")</f>
        <v>0</v>
      </c>
      <c r="CJ9" s="135"/>
      <c r="CK9" s="136">
        <f>IFERROR(CJ9/CF9,"-")</f>
        <v>0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/>
      <c r="B10" s="347" t="s">
        <v>77</v>
      </c>
      <c r="C10" s="347"/>
      <c r="D10" s="347" t="s">
        <v>78</v>
      </c>
      <c r="E10" s="347" t="s">
        <v>79</v>
      </c>
      <c r="F10" s="347" t="s">
        <v>80</v>
      </c>
      <c r="G10" s="88"/>
      <c r="H10" s="88"/>
      <c r="I10" s="88"/>
      <c r="J10" s="330"/>
      <c r="K10" s="79">
        <v>0</v>
      </c>
      <c r="L10" s="79">
        <v>0</v>
      </c>
      <c r="M10" s="79">
        <v>3</v>
      </c>
      <c r="N10" s="89">
        <v>0</v>
      </c>
      <c r="O10" s="90">
        <v>0</v>
      </c>
      <c r="P10" s="91">
        <f>N10+O10</f>
        <v>0</v>
      </c>
      <c r="Q10" s="80">
        <f>IFERROR(P10/M10,"-")</f>
        <v>0</v>
      </c>
      <c r="R10" s="79">
        <v>0</v>
      </c>
      <c r="S10" s="79">
        <v>0</v>
      </c>
      <c r="T10" s="80" t="str">
        <f>IFERROR(R10/(P10),"-")</f>
        <v>-</v>
      </c>
      <c r="U10" s="336"/>
      <c r="V10" s="82">
        <v>0</v>
      </c>
      <c r="W10" s="80" t="str">
        <f>IF(P10=0,"-",V10/P10)</f>
        <v>-</v>
      </c>
      <c r="X10" s="335">
        <v>0</v>
      </c>
      <c r="Y10" s="336" t="str">
        <f>IFERROR(X10/P10,"-")</f>
        <v>-</v>
      </c>
      <c r="Z10" s="336" t="str">
        <f>IFERROR(X10/V10,"-")</f>
        <v>-</v>
      </c>
      <c r="AA10" s="330"/>
      <c r="AB10" s="83"/>
      <c r="AC10" s="77"/>
      <c r="AD10" s="92"/>
      <c r="AE10" s="93" t="str">
        <f>IF(P10=0,"",IF(AD10=0,"",(AD10/P10)))</f>
        <v/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 t="str">
        <f>IF(P10=0,"",IF(AM10=0,"",(AM10/P10)))</f>
        <v/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 t="str">
        <f>IF(P10=0,"",IF(AV10=0,"",(AV10/P10)))</f>
        <v/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 t="str">
        <f>IF(P10=0,"",IF(BE10=0,"",(BE10/P10)))</f>
        <v/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/>
      <c r="BO10" s="118" t="str">
        <f>IF(P10=0,"",IF(BN10=0,"",(BN10/P10)))</f>
        <v/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/>
      <c r="BX10" s="125" t="str">
        <f>IF(P10=0,"",IF(BW10=0,"",(BW10/P10)))</f>
        <v/>
      </c>
      <c r="BY10" s="126"/>
      <c r="BZ10" s="127" t="str">
        <f>IFERROR(BY10/BW10,"-")</f>
        <v>-</v>
      </c>
      <c r="CA10" s="128"/>
      <c r="CB10" s="129" t="str">
        <f>IFERROR(CA10/BW10,"-")</f>
        <v>-</v>
      </c>
      <c r="CC10" s="130"/>
      <c r="CD10" s="130"/>
      <c r="CE10" s="130"/>
      <c r="CF10" s="131"/>
      <c r="CG10" s="132" t="str">
        <f>IF(P10=0,"",IF(CF10=0,"",(CF10/P10)))</f>
        <v/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81</v>
      </c>
      <c r="C11" s="347"/>
      <c r="D11" s="347" t="s">
        <v>78</v>
      </c>
      <c r="E11" s="347" t="s">
        <v>79</v>
      </c>
      <c r="F11" s="347" t="s">
        <v>71</v>
      </c>
      <c r="G11" s="88"/>
      <c r="H11" s="88"/>
      <c r="I11" s="88"/>
      <c r="J11" s="330"/>
      <c r="K11" s="79">
        <v>7</v>
      </c>
      <c r="L11" s="79">
        <v>2</v>
      </c>
      <c r="M11" s="79">
        <v>0</v>
      </c>
      <c r="N11" s="89">
        <v>0</v>
      </c>
      <c r="O11" s="90">
        <v>0</v>
      </c>
      <c r="P11" s="91">
        <f>N11+O11</f>
        <v>0</v>
      </c>
      <c r="Q11" s="80" t="str">
        <f>IFERROR(P11/M11,"-")</f>
        <v>-</v>
      </c>
      <c r="R11" s="79">
        <v>0</v>
      </c>
      <c r="S11" s="79">
        <v>0</v>
      </c>
      <c r="T11" s="80" t="str">
        <f>IFERROR(R11/(P11),"-")</f>
        <v>-</v>
      </c>
      <c r="U11" s="336"/>
      <c r="V11" s="82">
        <v>0</v>
      </c>
      <c r="W11" s="80" t="str">
        <f>IF(P11=0,"-",V11/P11)</f>
        <v>-</v>
      </c>
      <c r="X11" s="335">
        <v>0</v>
      </c>
      <c r="Y11" s="336" t="str">
        <f>IFERROR(X11/P11,"-")</f>
        <v>-</v>
      </c>
      <c r="Z11" s="336" t="str">
        <f>IFERROR(X11/V11,"-")</f>
        <v>-</v>
      </c>
      <c r="AA11" s="330"/>
      <c r="AB11" s="83"/>
      <c r="AC11" s="77"/>
      <c r="AD11" s="92"/>
      <c r="AE11" s="93" t="str">
        <f>IF(P11=0,"",IF(AD11=0,"",(AD11/P11)))</f>
        <v/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 t="str">
        <f>IF(P11=0,"",IF(AM11=0,"",(AM11/P11)))</f>
        <v/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 t="str">
        <f>IF(P11=0,"",IF(AV11=0,"",(AV11/P11)))</f>
        <v/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 t="str">
        <f>IF(P11=0,"",IF(BE11=0,"",(BE11/P11)))</f>
        <v/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 t="str">
        <f>IF(P11=0,"",IF(BN11=0,"",(BN11/P11)))</f>
        <v/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/>
      <c r="BX11" s="125" t="str">
        <f>IF(P11=0,"",IF(BW11=0,"",(BW11/P11)))</f>
        <v/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 t="str">
        <f>IF(P11=0,"",IF(CF11=0,"",(CF11/P11)))</f>
        <v/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>
        <f>AB12</f>
        <v>0.015432098765432</v>
      </c>
      <c r="B12" s="347" t="s">
        <v>82</v>
      </c>
      <c r="C12" s="347"/>
      <c r="D12" s="347"/>
      <c r="E12" s="347"/>
      <c r="F12" s="347" t="s">
        <v>71</v>
      </c>
      <c r="G12" s="88" t="s">
        <v>83</v>
      </c>
      <c r="H12" s="88" t="s">
        <v>84</v>
      </c>
      <c r="I12" s="348" t="s">
        <v>85</v>
      </c>
      <c r="J12" s="330">
        <v>324000</v>
      </c>
      <c r="K12" s="79">
        <v>115</v>
      </c>
      <c r="L12" s="79">
        <v>74</v>
      </c>
      <c r="M12" s="79">
        <v>35</v>
      </c>
      <c r="N12" s="89">
        <v>9</v>
      </c>
      <c r="O12" s="90">
        <v>0</v>
      </c>
      <c r="P12" s="91">
        <f>N12+O12</f>
        <v>9</v>
      </c>
      <c r="Q12" s="80">
        <f>IFERROR(P12/M12,"-")</f>
        <v>0.25714285714286</v>
      </c>
      <c r="R12" s="79">
        <v>0</v>
      </c>
      <c r="S12" s="79">
        <v>0</v>
      </c>
      <c r="T12" s="80">
        <f>IFERROR(R12/(P12),"-")</f>
        <v>0</v>
      </c>
      <c r="U12" s="336">
        <f>IFERROR(J12/SUM(N12:O12),"-")</f>
        <v>36000</v>
      </c>
      <c r="V12" s="82">
        <v>1</v>
      </c>
      <c r="W12" s="80">
        <f>IF(P12=0,"-",V12/P12)</f>
        <v>0.11111111111111</v>
      </c>
      <c r="X12" s="335">
        <v>5000</v>
      </c>
      <c r="Y12" s="336">
        <f>IFERROR(X12/P12,"-")</f>
        <v>555.55555555556</v>
      </c>
      <c r="Z12" s="336">
        <f>IFERROR(X12/V12,"-")</f>
        <v>5000</v>
      </c>
      <c r="AA12" s="330">
        <f>SUM(X12:X12)-SUM(J12:J12)</f>
        <v>-319000</v>
      </c>
      <c r="AB12" s="83">
        <f>SUM(X12:X12)/SUM(J12:J12)</f>
        <v>0.015432098765432</v>
      </c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>
        <v>1</v>
      </c>
      <c r="AN12" s="99">
        <f>IF(P12=0,"",IF(AM12=0,"",(AM12/P12)))</f>
        <v>0.11111111111111</v>
      </c>
      <c r="AO12" s="98"/>
      <c r="AP12" s="100">
        <f>IFERROR(AO12/AM12,"-")</f>
        <v>0</v>
      </c>
      <c r="AQ12" s="101"/>
      <c r="AR12" s="102">
        <f>IFERROR(AQ12/AM12,"-")</f>
        <v>0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>
        <f>IF(P12=0,"",IF(BE12=0,"",(BE12/P12)))</f>
        <v>0</v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>
        <v>4</v>
      </c>
      <c r="BO12" s="118">
        <f>IF(P12=0,"",IF(BN12=0,"",(BN12/P12)))</f>
        <v>0.44444444444444</v>
      </c>
      <c r="BP12" s="119">
        <v>1</v>
      </c>
      <c r="BQ12" s="120">
        <f>IFERROR(BP12/BN12,"-")</f>
        <v>0.25</v>
      </c>
      <c r="BR12" s="121">
        <v>18000</v>
      </c>
      <c r="BS12" s="122">
        <f>IFERROR(BR12/BN12,"-")</f>
        <v>4500</v>
      </c>
      <c r="BT12" s="123"/>
      <c r="BU12" s="123"/>
      <c r="BV12" s="123">
        <v>1</v>
      </c>
      <c r="BW12" s="124">
        <v>4</v>
      </c>
      <c r="BX12" s="125">
        <f>IF(P12=0,"",IF(BW12=0,"",(BW12/P12)))</f>
        <v>0.44444444444444</v>
      </c>
      <c r="BY12" s="126">
        <v>1</v>
      </c>
      <c r="BZ12" s="127">
        <f>IFERROR(BY12/BW12,"-")</f>
        <v>0.25</v>
      </c>
      <c r="CA12" s="128">
        <v>5000</v>
      </c>
      <c r="CB12" s="129">
        <f>IFERROR(CA12/BW12,"-")</f>
        <v>1250</v>
      </c>
      <c r="CC12" s="130">
        <v>1</v>
      </c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1</v>
      </c>
      <c r="CP12" s="139">
        <v>5000</v>
      </c>
      <c r="CQ12" s="139">
        <v>18000</v>
      </c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>
        <f>AB13</f>
        <v>0</v>
      </c>
      <c r="B13" s="347" t="s">
        <v>86</v>
      </c>
      <c r="C13" s="347"/>
      <c r="D13" s="347" t="s">
        <v>87</v>
      </c>
      <c r="E13" s="347" t="s">
        <v>88</v>
      </c>
      <c r="F13" s="347" t="s">
        <v>71</v>
      </c>
      <c r="G13" s="88" t="s">
        <v>89</v>
      </c>
      <c r="H13" s="88" t="s">
        <v>90</v>
      </c>
      <c r="I13" s="88" t="s">
        <v>91</v>
      </c>
      <c r="J13" s="330">
        <v>235000</v>
      </c>
      <c r="K13" s="79">
        <v>20</v>
      </c>
      <c r="L13" s="79">
        <v>14</v>
      </c>
      <c r="M13" s="79">
        <v>3</v>
      </c>
      <c r="N13" s="89">
        <v>1</v>
      </c>
      <c r="O13" s="90">
        <v>0</v>
      </c>
      <c r="P13" s="91">
        <f>N13+O13</f>
        <v>1</v>
      </c>
      <c r="Q13" s="80">
        <f>IFERROR(P13/M13,"-")</f>
        <v>0.33333333333333</v>
      </c>
      <c r="R13" s="79">
        <v>0</v>
      </c>
      <c r="S13" s="79">
        <v>0</v>
      </c>
      <c r="T13" s="80">
        <f>IFERROR(R13/(P13),"-")</f>
        <v>0</v>
      </c>
      <c r="U13" s="336">
        <f>IFERROR(J13/SUM(N13:O16),"-")</f>
        <v>58750</v>
      </c>
      <c r="V13" s="82">
        <v>0</v>
      </c>
      <c r="W13" s="80">
        <f>IF(P13=0,"-",V13/P13)</f>
        <v>0</v>
      </c>
      <c r="X13" s="335">
        <v>0</v>
      </c>
      <c r="Y13" s="336">
        <f>IFERROR(X13/P13,"-")</f>
        <v>0</v>
      </c>
      <c r="Z13" s="336" t="str">
        <f>IFERROR(X13/V13,"-")</f>
        <v>-</v>
      </c>
      <c r="AA13" s="330">
        <f>SUM(X13:X16)-SUM(J13:J16)</f>
        <v>-235000</v>
      </c>
      <c r="AB13" s="83">
        <f>SUM(X13:X16)/SUM(J13:J16)</f>
        <v>0</v>
      </c>
      <c r="AC13" s="77"/>
      <c r="AD13" s="92"/>
      <c r="AE13" s="93">
        <f>IF(P13=0,"",IF(AD13=0,"",(AD13/P13)))</f>
        <v>0</v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>
        <f>IF(P13=0,"",IF(AM13=0,"",(AM13/P13)))</f>
        <v>0</v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>
        <f>IF(P13=0,"",IF(AV13=0,"",(AV13/P13)))</f>
        <v>0</v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>
        <f>IF(P13=0,"",IF(BE13=0,"",(BE13/P13)))</f>
        <v>0</v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>
        <f>IF(P13=0,"",IF(BN13=0,"",(BN13/P13)))</f>
        <v>0</v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>
        <v>1</v>
      </c>
      <c r="BX13" s="125">
        <f>IF(P13=0,"",IF(BW13=0,"",(BW13/P13)))</f>
        <v>1</v>
      </c>
      <c r="BY13" s="126"/>
      <c r="BZ13" s="127">
        <f>IFERROR(BY13/BW13,"-")</f>
        <v>0</v>
      </c>
      <c r="CA13" s="128"/>
      <c r="CB13" s="129">
        <f>IFERROR(CA13/BW13,"-")</f>
        <v>0</v>
      </c>
      <c r="CC13" s="130"/>
      <c r="CD13" s="130"/>
      <c r="CE13" s="130"/>
      <c r="CF13" s="131"/>
      <c r="CG13" s="132">
        <f>IF(P13=0,"",IF(CF13=0,"",(CF13/P13)))</f>
        <v>0</v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/>
      <c r="B14" s="347" t="s">
        <v>92</v>
      </c>
      <c r="C14" s="347"/>
      <c r="D14" s="347" t="s">
        <v>87</v>
      </c>
      <c r="E14" s="347" t="s">
        <v>88</v>
      </c>
      <c r="F14" s="347" t="s">
        <v>71</v>
      </c>
      <c r="G14" s="88"/>
      <c r="H14" s="88"/>
      <c r="I14" s="88" t="s">
        <v>93</v>
      </c>
      <c r="J14" s="330"/>
      <c r="K14" s="79">
        <v>19</v>
      </c>
      <c r="L14" s="79">
        <v>14</v>
      </c>
      <c r="M14" s="79">
        <v>7</v>
      </c>
      <c r="N14" s="89">
        <v>2</v>
      </c>
      <c r="O14" s="90">
        <v>0</v>
      </c>
      <c r="P14" s="91">
        <f>N14+O14</f>
        <v>2</v>
      </c>
      <c r="Q14" s="80">
        <f>IFERROR(P14/M14,"-")</f>
        <v>0.28571428571429</v>
      </c>
      <c r="R14" s="79">
        <v>0</v>
      </c>
      <c r="S14" s="79">
        <v>0</v>
      </c>
      <c r="T14" s="80">
        <f>IFERROR(R14/(P14),"-")</f>
        <v>0</v>
      </c>
      <c r="U14" s="336"/>
      <c r="V14" s="82">
        <v>0</v>
      </c>
      <c r="W14" s="80">
        <f>IF(P14=0,"-",V14/P14)</f>
        <v>0</v>
      </c>
      <c r="X14" s="335">
        <v>0</v>
      </c>
      <c r="Y14" s="336">
        <f>IFERROR(X14/P14,"-")</f>
        <v>0</v>
      </c>
      <c r="Z14" s="336" t="str">
        <f>IFERROR(X14/V14,"-")</f>
        <v>-</v>
      </c>
      <c r="AA14" s="330"/>
      <c r="AB14" s="83"/>
      <c r="AC14" s="77"/>
      <c r="AD14" s="92"/>
      <c r="AE14" s="93">
        <f>IF(P14=0,"",IF(AD14=0,"",(AD14/P14)))</f>
        <v>0</v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/>
      <c r="AN14" s="99">
        <f>IF(P14=0,"",IF(AM14=0,"",(AM14/P14)))</f>
        <v>0</v>
      </c>
      <c r="AO14" s="98"/>
      <c r="AP14" s="100" t="str">
        <f>IFERROR(AO14/AM14,"-")</f>
        <v>-</v>
      </c>
      <c r="AQ14" s="101"/>
      <c r="AR14" s="102" t="str">
        <f>IFERROR(AQ14/AM14,"-")</f>
        <v>-</v>
      </c>
      <c r="AS14" s="103"/>
      <c r="AT14" s="103"/>
      <c r="AU14" s="103"/>
      <c r="AV14" s="104"/>
      <c r="AW14" s="105">
        <f>IF(P14=0,"",IF(AV14=0,"",(AV14/P14)))</f>
        <v>0</v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>
        <f>IF(P14=0,"",IF(BE14=0,"",(BE14/P14)))</f>
        <v>0</v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>
        <v>1</v>
      </c>
      <c r="BO14" s="118">
        <f>IF(P14=0,"",IF(BN14=0,"",(BN14/P14)))</f>
        <v>0.5</v>
      </c>
      <c r="BP14" s="119"/>
      <c r="BQ14" s="120">
        <f>IFERROR(BP14/BN14,"-")</f>
        <v>0</v>
      </c>
      <c r="BR14" s="121"/>
      <c r="BS14" s="122">
        <f>IFERROR(BR14/BN14,"-")</f>
        <v>0</v>
      </c>
      <c r="BT14" s="123"/>
      <c r="BU14" s="123"/>
      <c r="BV14" s="123"/>
      <c r="BW14" s="124">
        <v>1</v>
      </c>
      <c r="BX14" s="125">
        <f>IF(P14=0,"",IF(BW14=0,"",(BW14/P14)))</f>
        <v>0.5</v>
      </c>
      <c r="BY14" s="126"/>
      <c r="BZ14" s="127">
        <f>IFERROR(BY14/BW14,"-")</f>
        <v>0</v>
      </c>
      <c r="CA14" s="128"/>
      <c r="CB14" s="129">
        <f>IFERROR(CA14/BW14,"-")</f>
        <v>0</v>
      </c>
      <c r="CC14" s="130"/>
      <c r="CD14" s="130"/>
      <c r="CE14" s="130"/>
      <c r="CF14" s="131"/>
      <c r="CG14" s="132">
        <f>IF(P14=0,"",IF(CF14=0,"",(CF14/P14)))</f>
        <v>0</v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94</v>
      </c>
      <c r="C15" s="347"/>
      <c r="D15" s="347" t="s">
        <v>64</v>
      </c>
      <c r="E15" s="347" t="s">
        <v>65</v>
      </c>
      <c r="F15" s="347" t="s">
        <v>80</v>
      </c>
      <c r="G15" s="88"/>
      <c r="H15" s="88"/>
      <c r="I15" s="88" t="s">
        <v>95</v>
      </c>
      <c r="J15" s="330"/>
      <c r="K15" s="79">
        <v>11</v>
      </c>
      <c r="L15" s="79">
        <v>0</v>
      </c>
      <c r="M15" s="79">
        <v>29</v>
      </c>
      <c r="N15" s="89">
        <v>1</v>
      </c>
      <c r="O15" s="90">
        <v>0</v>
      </c>
      <c r="P15" s="91">
        <f>N15+O15</f>
        <v>1</v>
      </c>
      <c r="Q15" s="80">
        <f>IFERROR(P15/M15,"-")</f>
        <v>0.03448275862069</v>
      </c>
      <c r="R15" s="79">
        <v>0</v>
      </c>
      <c r="S15" s="79">
        <v>0</v>
      </c>
      <c r="T15" s="80">
        <f>IFERROR(R15/(P15),"-")</f>
        <v>0</v>
      </c>
      <c r="U15" s="336"/>
      <c r="V15" s="82">
        <v>0</v>
      </c>
      <c r="W15" s="80">
        <f>IF(P15=0,"-",V15/P15)</f>
        <v>0</v>
      </c>
      <c r="X15" s="335">
        <v>0</v>
      </c>
      <c r="Y15" s="336">
        <f>IFERROR(X15/P15,"-")</f>
        <v>0</v>
      </c>
      <c r="Z15" s="336" t="str">
        <f>IFERROR(X15/V15,"-")</f>
        <v>-</v>
      </c>
      <c r="AA15" s="330"/>
      <c r="AB15" s="83"/>
      <c r="AC15" s="77"/>
      <c r="AD15" s="92"/>
      <c r="AE15" s="93">
        <f>IF(P15=0,"",IF(AD15=0,"",(AD15/P15)))</f>
        <v>0</v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>
        <f>IF(P15=0,"",IF(AM15=0,"",(AM15/P15)))</f>
        <v>0</v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>
        <f>IF(P15=0,"",IF(AV15=0,"",(AV15/P15)))</f>
        <v>0</v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>
        <f>IF(P15=0,"",IF(BE15=0,"",(BE15/P15)))</f>
        <v>0</v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>
        <f>IF(P15=0,"",IF(BN15=0,"",(BN15/P15)))</f>
        <v>0</v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>
        <v>1</v>
      </c>
      <c r="BX15" s="125">
        <f>IF(P15=0,"",IF(BW15=0,"",(BW15/P15)))</f>
        <v>1</v>
      </c>
      <c r="BY15" s="126"/>
      <c r="BZ15" s="127">
        <f>IFERROR(BY15/BW15,"-")</f>
        <v>0</v>
      </c>
      <c r="CA15" s="128"/>
      <c r="CB15" s="129">
        <f>IFERROR(CA15/BW15,"-")</f>
        <v>0</v>
      </c>
      <c r="CC15" s="130"/>
      <c r="CD15" s="130"/>
      <c r="CE15" s="130"/>
      <c r="CF15" s="131"/>
      <c r="CG15" s="132">
        <f>IF(P15=0,"",IF(CF15=0,"",(CF15/P15)))</f>
        <v>0</v>
      </c>
      <c r="CH15" s="133"/>
      <c r="CI15" s="134" t="str">
        <f>IFERROR(CH15/CF15,"-")</f>
        <v>-</v>
      </c>
      <c r="CJ15" s="135"/>
      <c r="CK15" s="136" t="str">
        <f>IFERROR(CJ15/CF15,"-")</f>
        <v>-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/>
      <c r="B16" s="347" t="s">
        <v>96</v>
      </c>
      <c r="C16" s="347"/>
      <c r="D16" s="347" t="s">
        <v>64</v>
      </c>
      <c r="E16" s="347" t="s">
        <v>65</v>
      </c>
      <c r="F16" s="347" t="s">
        <v>71</v>
      </c>
      <c r="G16" s="88"/>
      <c r="H16" s="88"/>
      <c r="I16" s="88"/>
      <c r="J16" s="330"/>
      <c r="K16" s="79">
        <v>11</v>
      </c>
      <c r="L16" s="79">
        <v>8</v>
      </c>
      <c r="M16" s="79">
        <v>0</v>
      </c>
      <c r="N16" s="89">
        <v>0</v>
      </c>
      <c r="O16" s="90">
        <v>0</v>
      </c>
      <c r="P16" s="91">
        <f>N16+O16</f>
        <v>0</v>
      </c>
      <c r="Q16" s="80" t="str">
        <f>IFERROR(P16/M16,"-")</f>
        <v>-</v>
      </c>
      <c r="R16" s="79">
        <v>0</v>
      </c>
      <c r="S16" s="79">
        <v>0</v>
      </c>
      <c r="T16" s="80" t="str">
        <f>IFERROR(R16/(P16),"-")</f>
        <v>-</v>
      </c>
      <c r="U16" s="336"/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/>
      <c r="AB16" s="83"/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30"/>
      <c r="B17" s="85"/>
      <c r="C17" s="86"/>
      <c r="D17" s="86"/>
      <c r="E17" s="86"/>
      <c r="F17" s="87"/>
      <c r="G17" s="88"/>
      <c r="H17" s="88"/>
      <c r="I17" s="88"/>
      <c r="J17" s="331"/>
      <c r="K17" s="34"/>
      <c r="L17" s="34"/>
      <c r="M17" s="31"/>
      <c r="N17" s="23"/>
      <c r="O17" s="23"/>
      <c r="P17" s="23"/>
      <c r="Q17" s="32"/>
      <c r="R17" s="32"/>
      <c r="S17" s="23"/>
      <c r="T17" s="32"/>
      <c r="U17" s="337"/>
      <c r="V17" s="25"/>
      <c r="W17" s="25"/>
      <c r="X17" s="337"/>
      <c r="Y17" s="337"/>
      <c r="Z17" s="337"/>
      <c r="AA17" s="337"/>
      <c r="AB17" s="33"/>
      <c r="AC17" s="57"/>
      <c r="AD17" s="61"/>
      <c r="AE17" s="62"/>
      <c r="AF17" s="61"/>
      <c r="AG17" s="65"/>
      <c r="AH17" s="66"/>
      <c r="AI17" s="67"/>
      <c r="AJ17" s="68"/>
      <c r="AK17" s="68"/>
      <c r="AL17" s="68"/>
      <c r="AM17" s="61"/>
      <c r="AN17" s="62"/>
      <c r="AO17" s="61"/>
      <c r="AP17" s="65"/>
      <c r="AQ17" s="66"/>
      <c r="AR17" s="67"/>
      <c r="AS17" s="68"/>
      <c r="AT17" s="68"/>
      <c r="AU17" s="68"/>
      <c r="AV17" s="61"/>
      <c r="AW17" s="62"/>
      <c r="AX17" s="61"/>
      <c r="AY17" s="65"/>
      <c r="AZ17" s="66"/>
      <c r="BA17" s="67"/>
      <c r="BB17" s="68"/>
      <c r="BC17" s="68"/>
      <c r="BD17" s="68"/>
      <c r="BE17" s="61"/>
      <c r="BF17" s="62"/>
      <c r="BG17" s="61"/>
      <c r="BH17" s="65"/>
      <c r="BI17" s="66"/>
      <c r="BJ17" s="67"/>
      <c r="BK17" s="68"/>
      <c r="BL17" s="68"/>
      <c r="BM17" s="68"/>
      <c r="BN17" s="63"/>
      <c r="BO17" s="64"/>
      <c r="BP17" s="61"/>
      <c r="BQ17" s="65"/>
      <c r="BR17" s="66"/>
      <c r="BS17" s="67"/>
      <c r="BT17" s="68"/>
      <c r="BU17" s="68"/>
      <c r="BV17" s="68"/>
      <c r="BW17" s="63"/>
      <c r="BX17" s="64"/>
      <c r="BY17" s="61"/>
      <c r="BZ17" s="65"/>
      <c r="CA17" s="66"/>
      <c r="CB17" s="67"/>
      <c r="CC17" s="68"/>
      <c r="CD17" s="68"/>
      <c r="CE17" s="68"/>
      <c r="CF17" s="63"/>
      <c r="CG17" s="64"/>
      <c r="CH17" s="61"/>
      <c r="CI17" s="65"/>
      <c r="CJ17" s="66"/>
      <c r="CK17" s="67"/>
      <c r="CL17" s="68"/>
      <c r="CM17" s="68"/>
      <c r="CN17" s="68"/>
      <c r="CO17" s="69"/>
      <c r="CP17" s="66"/>
      <c r="CQ17" s="66"/>
      <c r="CR17" s="66"/>
      <c r="CS17" s="70"/>
    </row>
    <row r="18" spans="1:98">
      <c r="A18" s="30"/>
      <c r="B18" s="37"/>
      <c r="C18" s="21"/>
      <c r="D18" s="21"/>
      <c r="E18" s="21"/>
      <c r="F18" s="22"/>
      <c r="G18" s="36"/>
      <c r="H18" s="36"/>
      <c r="I18" s="73"/>
      <c r="J18" s="332"/>
      <c r="K18" s="34"/>
      <c r="L18" s="34"/>
      <c r="M18" s="31"/>
      <c r="N18" s="23"/>
      <c r="O18" s="23"/>
      <c r="P18" s="23"/>
      <c r="Q18" s="32"/>
      <c r="R18" s="32"/>
      <c r="S18" s="23"/>
      <c r="T18" s="32"/>
      <c r="U18" s="337"/>
      <c r="V18" s="25"/>
      <c r="W18" s="25"/>
      <c r="X18" s="337"/>
      <c r="Y18" s="337"/>
      <c r="Z18" s="337"/>
      <c r="AA18" s="337"/>
      <c r="AB18" s="33"/>
      <c r="AC18" s="59"/>
      <c r="AD18" s="61"/>
      <c r="AE18" s="62"/>
      <c r="AF18" s="61"/>
      <c r="AG18" s="65"/>
      <c r="AH18" s="66"/>
      <c r="AI18" s="67"/>
      <c r="AJ18" s="68"/>
      <c r="AK18" s="68"/>
      <c r="AL18" s="68"/>
      <c r="AM18" s="61"/>
      <c r="AN18" s="62"/>
      <c r="AO18" s="61"/>
      <c r="AP18" s="65"/>
      <c r="AQ18" s="66"/>
      <c r="AR18" s="67"/>
      <c r="AS18" s="68"/>
      <c r="AT18" s="68"/>
      <c r="AU18" s="68"/>
      <c r="AV18" s="61"/>
      <c r="AW18" s="62"/>
      <c r="AX18" s="61"/>
      <c r="AY18" s="65"/>
      <c r="AZ18" s="66"/>
      <c r="BA18" s="67"/>
      <c r="BB18" s="68"/>
      <c r="BC18" s="68"/>
      <c r="BD18" s="68"/>
      <c r="BE18" s="61"/>
      <c r="BF18" s="62"/>
      <c r="BG18" s="61"/>
      <c r="BH18" s="65"/>
      <c r="BI18" s="66"/>
      <c r="BJ18" s="67"/>
      <c r="BK18" s="68"/>
      <c r="BL18" s="68"/>
      <c r="BM18" s="68"/>
      <c r="BN18" s="63"/>
      <c r="BO18" s="64"/>
      <c r="BP18" s="61"/>
      <c r="BQ18" s="65"/>
      <c r="BR18" s="66"/>
      <c r="BS18" s="67"/>
      <c r="BT18" s="68"/>
      <c r="BU18" s="68"/>
      <c r="BV18" s="68"/>
      <c r="BW18" s="63"/>
      <c r="BX18" s="64"/>
      <c r="BY18" s="61"/>
      <c r="BZ18" s="65"/>
      <c r="CA18" s="66"/>
      <c r="CB18" s="67"/>
      <c r="CC18" s="68"/>
      <c r="CD18" s="68"/>
      <c r="CE18" s="68"/>
      <c r="CF18" s="63"/>
      <c r="CG18" s="64"/>
      <c r="CH18" s="61"/>
      <c r="CI18" s="65"/>
      <c r="CJ18" s="66"/>
      <c r="CK18" s="67"/>
      <c r="CL18" s="68"/>
      <c r="CM18" s="68"/>
      <c r="CN18" s="68"/>
      <c r="CO18" s="69"/>
      <c r="CP18" s="66"/>
      <c r="CQ18" s="66"/>
      <c r="CR18" s="66"/>
      <c r="CS18" s="70"/>
    </row>
    <row r="19" spans="1:98">
      <c r="A19" s="19">
        <f>AB19</f>
        <v>1.2230671736375</v>
      </c>
      <c r="B19" s="39"/>
      <c r="C19" s="39"/>
      <c r="D19" s="39"/>
      <c r="E19" s="39"/>
      <c r="F19" s="39"/>
      <c r="G19" s="40" t="s">
        <v>97</v>
      </c>
      <c r="H19" s="40"/>
      <c r="I19" s="40"/>
      <c r="J19" s="333">
        <f>SUM(J6:J18)</f>
        <v>789000</v>
      </c>
      <c r="K19" s="41">
        <f>SUM(K6:K18)</f>
        <v>237</v>
      </c>
      <c r="L19" s="41">
        <f>SUM(L6:L18)</f>
        <v>135</v>
      </c>
      <c r="M19" s="41">
        <f>SUM(M6:M18)</f>
        <v>139</v>
      </c>
      <c r="N19" s="41">
        <f>SUM(N6:N18)</f>
        <v>20</v>
      </c>
      <c r="O19" s="41">
        <f>SUM(O6:O18)</f>
        <v>0</v>
      </c>
      <c r="P19" s="41">
        <f>SUM(P6:P18)</f>
        <v>20</v>
      </c>
      <c r="Q19" s="42">
        <f>IFERROR(P19/M19,"-")</f>
        <v>0.14388489208633</v>
      </c>
      <c r="R19" s="76">
        <f>SUM(R6:R18)</f>
        <v>2</v>
      </c>
      <c r="S19" s="76">
        <f>SUM(S6:S18)</f>
        <v>1</v>
      </c>
      <c r="T19" s="42">
        <f>IFERROR(R19/P19,"-")</f>
        <v>0.1</v>
      </c>
      <c r="U19" s="338">
        <f>IFERROR(J19/P19,"-")</f>
        <v>39450</v>
      </c>
      <c r="V19" s="44">
        <f>SUM(V6:V18)</f>
        <v>5</v>
      </c>
      <c r="W19" s="42">
        <f>IFERROR(V19/P19,"-")</f>
        <v>0.25</v>
      </c>
      <c r="X19" s="333">
        <f>SUM(X6:X18)</f>
        <v>965000</v>
      </c>
      <c r="Y19" s="333">
        <f>IFERROR(X19/P19,"-")</f>
        <v>48250</v>
      </c>
      <c r="Z19" s="333">
        <f>IFERROR(X19/V19,"-")</f>
        <v>193000</v>
      </c>
      <c r="AA19" s="333">
        <f>X19-J19</f>
        <v>176000</v>
      </c>
      <c r="AB19" s="45">
        <f>X19/J19</f>
        <v>1.2230671736375</v>
      </c>
      <c r="AC19" s="58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11"/>
    <mergeCell ref="J6:J11"/>
    <mergeCell ref="U6:U11"/>
    <mergeCell ref="AA6:AA11"/>
    <mergeCell ref="AB6:AB11"/>
    <mergeCell ref="A12:A12"/>
    <mergeCell ref="J12:J12"/>
    <mergeCell ref="U12:U12"/>
    <mergeCell ref="AA12:AA12"/>
    <mergeCell ref="AB12:AB12"/>
    <mergeCell ref="A13:A16"/>
    <mergeCell ref="J13:J16"/>
    <mergeCell ref="U13:U16"/>
    <mergeCell ref="AA13:AA16"/>
    <mergeCell ref="AB13:AB16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4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98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2.825</v>
      </c>
      <c r="B6" s="347" t="s">
        <v>99</v>
      </c>
      <c r="C6" s="347"/>
      <c r="D6" s="347" t="s">
        <v>100</v>
      </c>
      <c r="E6" s="347" t="s">
        <v>101</v>
      </c>
      <c r="F6" s="347" t="s">
        <v>80</v>
      </c>
      <c r="G6" s="88" t="s">
        <v>102</v>
      </c>
      <c r="H6" s="88" t="s">
        <v>103</v>
      </c>
      <c r="I6" s="88" t="s">
        <v>104</v>
      </c>
      <c r="J6" s="330">
        <v>200000</v>
      </c>
      <c r="K6" s="79">
        <v>37</v>
      </c>
      <c r="L6" s="79">
        <v>0</v>
      </c>
      <c r="M6" s="79">
        <v>96</v>
      </c>
      <c r="N6" s="89">
        <v>14</v>
      </c>
      <c r="O6" s="90">
        <v>0</v>
      </c>
      <c r="P6" s="91">
        <f>N6+O6</f>
        <v>14</v>
      </c>
      <c r="Q6" s="80">
        <f>IFERROR(P6/M6,"-")</f>
        <v>0.14583333333333</v>
      </c>
      <c r="R6" s="79">
        <v>1</v>
      </c>
      <c r="S6" s="79">
        <v>1</v>
      </c>
      <c r="T6" s="80">
        <f>IFERROR(R6/(P6),"-")</f>
        <v>0.071428571428571</v>
      </c>
      <c r="U6" s="336">
        <f>IFERROR(J6/SUM(N6:O7),"-")</f>
        <v>10000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SUM(X6:X7)-SUM(J6:J7)</f>
        <v>365000</v>
      </c>
      <c r="AB6" s="83">
        <f>SUM(X6:X7)/SUM(J6:J7)</f>
        <v>2.825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>
        <v>1</v>
      </c>
      <c r="BF6" s="111">
        <f>IF(P6=0,"",IF(BE6=0,"",(BE6/P6)))</f>
        <v>0.071428571428571</v>
      </c>
      <c r="BG6" s="110"/>
      <c r="BH6" s="112">
        <f>IFERROR(BG6/BE6,"-")</f>
        <v>0</v>
      </c>
      <c r="BI6" s="113"/>
      <c r="BJ6" s="114">
        <f>IFERROR(BI6/BE6,"-")</f>
        <v>0</v>
      </c>
      <c r="BK6" s="115"/>
      <c r="BL6" s="115"/>
      <c r="BM6" s="115"/>
      <c r="BN6" s="117">
        <v>9</v>
      </c>
      <c r="BO6" s="118">
        <f>IF(P6=0,"",IF(BN6=0,"",(BN6/P6)))</f>
        <v>0.64285714285714</v>
      </c>
      <c r="BP6" s="119">
        <v>1</v>
      </c>
      <c r="BQ6" s="120">
        <f>IFERROR(BP6/BN6,"-")</f>
        <v>0.11111111111111</v>
      </c>
      <c r="BR6" s="121">
        <v>18000</v>
      </c>
      <c r="BS6" s="122">
        <f>IFERROR(BR6/BN6,"-")</f>
        <v>2000</v>
      </c>
      <c r="BT6" s="123"/>
      <c r="BU6" s="123"/>
      <c r="BV6" s="123">
        <v>1</v>
      </c>
      <c r="BW6" s="124">
        <v>4</v>
      </c>
      <c r="BX6" s="125">
        <f>IF(P6=0,"",IF(BW6=0,"",(BW6/P6)))</f>
        <v>0.28571428571429</v>
      </c>
      <c r="BY6" s="126"/>
      <c r="BZ6" s="127">
        <f>IFERROR(BY6/BW6,"-")</f>
        <v>0</v>
      </c>
      <c r="CA6" s="128"/>
      <c r="CB6" s="129">
        <f>IFERROR(CA6/BW6,"-")</f>
        <v>0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>
        <v>18000</v>
      </c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105</v>
      </c>
      <c r="C7" s="347"/>
      <c r="D7" s="347"/>
      <c r="E7" s="347"/>
      <c r="F7" s="347" t="s">
        <v>71</v>
      </c>
      <c r="G7" s="88"/>
      <c r="H7" s="88"/>
      <c r="I7" s="88"/>
      <c r="J7" s="330"/>
      <c r="K7" s="79">
        <v>119</v>
      </c>
      <c r="L7" s="79">
        <v>51</v>
      </c>
      <c r="M7" s="79">
        <v>30</v>
      </c>
      <c r="N7" s="89">
        <v>6</v>
      </c>
      <c r="O7" s="90">
        <v>0</v>
      </c>
      <c r="P7" s="91">
        <f>N7+O7</f>
        <v>6</v>
      </c>
      <c r="Q7" s="80">
        <f>IFERROR(P7/M7,"-")</f>
        <v>0.2</v>
      </c>
      <c r="R7" s="79">
        <v>2</v>
      </c>
      <c r="S7" s="79">
        <v>1</v>
      </c>
      <c r="T7" s="80">
        <f>IFERROR(R7/(P7),"-")</f>
        <v>0.33333333333333</v>
      </c>
      <c r="U7" s="336"/>
      <c r="V7" s="82">
        <v>1</v>
      </c>
      <c r="W7" s="80">
        <f>IF(P7=0,"-",V7/P7)</f>
        <v>0.16666666666667</v>
      </c>
      <c r="X7" s="335">
        <v>565000</v>
      </c>
      <c r="Y7" s="336">
        <f>IFERROR(X7/P7,"-")</f>
        <v>94166.666666667</v>
      </c>
      <c r="Z7" s="336">
        <f>IFERROR(X7/V7,"-")</f>
        <v>565000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>
        <v>3</v>
      </c>
      <c r="BO7" s="118">
        <f>IF(P7=0,"",IF(BN7=0,"",(BN7/P7)))</f>
        <v>0.5</v>
      </c>
      <c r="BP7" s="119">
        <v>1</v>
      </c>
      <c r="BQ7" s="120">
        <f>IFERROR(BP7/BN7,"-")</f>
        <v>0.33333333333333</v>
      </c>
      <c r="BR7" s="121">
        <v>51000</v>
      </c>
      <c r="BS7" s="122">
        <f>IFERROR(BR7/BN7,"-")</f>
        <v>17000</v>
      </c>
      <c r="BT7" s="123"/>
      <c r="BU7" s="123"/>
      <c r="BV7" s="123">
        <v>1</v>
      </c>
      <c r="BW7" s="124">
        <v>1</v>
      </c>
      <c r="BX7" s="125">
        <f>IF(P7=0,"",IF(BW7=0,"",(BW7/P7)))</f>
        <v>0.16666666666667</v>
      </c>
      <c r="BY7" s="126">
        <v>1</v>
      </c>
      <c r="BZ7" s="127">
        <f>IFERROR(BY7/BW7,"-")</f>
        <v>1</v>
      </c>
      <c r="CA7" s="128">
        <v>565000</v>
      </c>
      <c r="CB7" s="129">
        <f>IFERROR(CA7/BW7,"-")</f>
        <v>565000</v>
      </c>
      <c r="CC7" s="130"/>
      <c r="CD7" s="130"/>
      <c r="CE7" s="130">
        <v>1</v>
      </c>
      <c r="CF7" s="131">
        <v>2</v>
      </c>
      <c r="CG7" s="132">
        <f>IF(P7=0,"",IF(CF7=0,"",(CF7/P7)))</f>
        <v>0.33333333333333</v>
      </c>
      <c r="CH7" s="133"/>
      <c r="CI7" s="134">
        <f>IFERROR(CH7/CF7,"-")</f>
        <v>0</v>
      </c>
      <c r="CJ7" s="135"/>
      <c r="CK7" s="136">
        <f>IFERROR(CJ7/CF7,"-")</f>
        <v>0</v>
      </c>
      <c r="CL7" s="137"/>
      <c r="CM7" s="137"/>
      <c r="CN7" s="137"/>
      <c r="CO7" s="138">
        <v>1</v>
      </c>
      <c r="CP7" s="139">
        <v>565000</v>
      </c>
      <c r="CQ7" s="139">
        <v>565000</v>
      </c>
      <c r="CR7" s="139"/>
      <c r="CS7" s="140" t="str">
        <f>IF(AND(CQ7=0,CR7=0),"",IF(AND(CQ7&lt;=100000,CR7&lt;=100000),"",IF(CQ7/CP7&gt;0.7,"男高",IF(CR7/CP7&gt;0.7,"女高",""))))</f>
        <v>男高</v>
      </c>
    </row>
    <row r="8" spans="1:98">
      <c r="A8" s="78">
        <f>AB8</f>
        <v>0</v>
      </c>
      <c r="B8" s="347" t="s">
        <v>106</v>
      </c>
      <c r="C8" s="347"/>
      <c r="D8" s="347" t="s">
        <v>107</v>
      </c>
      <c r="E8" s="347"/>
      <c r="F8" s="347" t="s">
        <v>75</v>
      </c>
      <c r="G8" s="88" t="s">
        <v>108</v>
      </c>
      <c r="H8" s="88" t="s">
        <v>109</v>
      </c>
      <c r="I8" s="88" t="s">
        <v>110</v>
      </c>
      <c r="J8" s="330">
        <v>125000</v>
      </c>
      <c r="K8" s="79">
        <v>6</v>
      </c>
      <c r="L8" s="79">
        <v>0</v>
      </c>
      <c r="M8" s="79">
        <v>34</v>
      </c>
      <c r="N8" s="89">
        <v>0</v>
      </c>
      <c r="O8" s="90">
        <v>0</v>
      </c>
      <c r="P8" s="91">
        <f>N8+O8</f>
        <v>0</v>
      </c>
      <c r="Q8" s="80">
        <f>IFERROR(P8/M8,"-")</f>
        <v>0</v>
      </c>
      <c r="R8" s="79">
        <v>0</v>
      </c>
      <c r="S8" s="79">
        <v>0</v>
      </c>
      <c r="T8" s="80" t="str">
        <f>IFERROR(R8/(P8),"-")</f>
        <v>-</v>
      </c>
      <c r="U8" s="336">
        <f>IFERROR(J8/SUM(N8:O9),"-")</f>
        <v>13888.888888889</v>
      </c>
      <c r="V8" s="82">
        <v>0</v>
      </c>
      <c r="W8" s="80" t="str">
        <f>IF(P8=0,"-",V8/P8)</f>
        <v>-</v>
      </c>
      <c r="X8" s="335">
        <v>0</v>
      </c>
      <c r="Y8" s="336" t="str">
        <f>IFERROR(X8/P8,"-")</f>
        <v>-</v>
      </c>
      <c r="Z8" s="336" t="str">
        <f>IFERROR(X8/V8,"-")</f>
        <v>-</v>
      </c>
      <c r="AA8" s="330">
        <f>SUM(X8:X9)-SUM(J8:J9)</f>
        <v>-125000</v>
      </c>
      <c r="AB8" s="83">
        <f>SUM(X8:X9)/SUM(J8:J9)</f>
        <v>0</v>
      </c>
      <c r="AC8" s="77"/>
      <c r="AD8" s="92"/>
      <c r="AE8" s="93" t="str">
        <f>IF(P8=0,"",IF(AD8=0,"",(AD8/P8)))</f>
        <v/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 t="str">
        <f>IF(P8=0,"",IF(AM8=0,"",(AM8/P8)))</f>
        <v/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 t="str">
        <f>IF(P8=0,"",IF(AV8=0,"",(AV8/P8)))</f>
        <v/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 t="str">
        <f>IF(P8=0,"",IF(BE8=0,"",(BE8/P8)))</f>
        <v/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 t="str">
        <f>IF(P8=0,"",IF(BN8=0,"",(BN8/P8)))</f>
        <v/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/>
      <c r="BX8" s="125" t="str">
        <f>IF(P8=0,"",IF(BW8=0,"",(BW8/P8)))</f>
        <v/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 t="str">
        <f>IF(P8=0,"",IF(CF8=0,"",(CF8/P8)))</f>
        <v/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111</v>
      </c>
      <c r="C9" s="347"/>
      <c r="D9" s="347"/>
      <c r="E9" s="347"/>
      <c r="F9" s="347" t="s">
        <v>71</v>
      </c>
      <c r="G9" s="88"/>
      <c r="H9" s="88"/>
      <c r="I9" s="88"/>
      <c r="J9" s="330"/>
      <c r="K9" s="79">
        <v>75</v>
      </c>
      <c r="L9" s="79">
        <v>35</v>
      </c>
      <c r="M9" s="79">
        <v>40</v>
      </c>
      <c r="N9" s="89">
        <v>9</v>
      </c>
      <c r="O9" s="90">
        <v>0</v>
      </c>
      <c r="P9" s="91">
        <f>N9+O9</f>
        <v>9</v>
      </c>
      <c r="Q9" s="80">
        <f>IFERROR(P9/M9,"-")</f>
        <v>0.225</v>
      </c>
      <c r="R9" s="79">
        <v>1</v>
      </c>
      <c r="S9" s="79">
        <v>1</v>
      </c>
      <c r="T9" s="80">
        <f>IFERROR(R9/(P9),"-")</f>
        <v>0.11111111111111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>
        <v>1</v>
      </c>
      <c r="AE9" s="93">
        <f>IF(P9=0,"",IF(AD9=0,"",(AD9/P9)))</f>
        <v>0.11111111111111</v>
      </c>
      <c r="AF9" s="92"/>
      <c r="AG9" s="94">
        <f>IFERROR(AF9/AD9,"-")</f>
        <v>0</v>
      </c>
      <c r="AH9" s="95"/>
      <c r="AI9" s="96">
        <f>IFERROR(AH9/AD9,"-")</f>
        <v>0</v>
      </c>
      <c r="AJ9" s="97"/>
      <c r="AK9" s="97"/>
      <c r="AL9" s="97"/>
      <c r="AM9" s="98">
        <v>3</v>
      </c>
      <c r="AN9" s="99">
        <f>IF(P9=0,"",IF(AM9=0,"",(AM9/P9)))</f>
        <v>0.33333333333333</v>
      </c>
      <c r="AO9" s="98"/>
      <c r="AP9" s="100">
        <f>IFERROR(AO9/AM9,"-")</f>
        <v>0</v>
      </c>
      <c r="AQ9" s="101"/>
      <c r="AR9" s="102">
        <f>IFERROR(AQ9/AM9,"-")</f>
        <v>0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>
        <v>2</v>
      </c>
      <c r="BF9" s="111">
        <f>IF(P9=0,"",IF(BE9=0,"",(BE9/P9)))</f>
        <v>0.22222222222222</v>
      </c>
      <c r="BG9" s="110"/>
      <c r="BH9" s="112">
        <f>IFERROR(BG9/BE9,"-")</f>
        <v>0</v>
      </c>
      <c r="BI9" s="113"/>
      <c r="BJ9" s="114">
        <f>IFERROR(BI9/BE9,"-")</f>
        <v>0</v>
      </c>
      <c r="BK9" s="115"/>
      <c r="BL9" s="115"/>
      <c r="BM9" s="115"/>
      <c r="BN9" s="117">
        <v>3</v>
      </c>
      <c r="BO9" s="118">
        <f>IF(P9=0,"",IF(BN9=0,"",(BN9/P9)))</f>
        <v>0.33333333333333</v>
      </c>
      <c r="BP9" s="119"/>
      <c r="BQ9" s="120">
        <f>IFERROR(BP9/BN9,"-")</f>
        <v>0</v>
      </c>
      <c r="BR9" s="121"/>
      <c r="BS9" s="122">
        <f>IFERROR(BR9/BN9,"-")</f>
        <v>0</v>
      </c>
      <c r="BT9" s="123"/>
      <c r="BU9" s="123"/>
      <c r="BV9" s="123"/>
      <c r="BW9" s="124"/>
      <c r="BX9" s="125">
        <f>IF(P9=0,"",IF(BW9=0,"",(BW9/P9)))</f>
        <v>0</v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</v>
      </c>
      <c r="B10" s="347" t="s">
        <v>112</v>
      </c>
      <c r="C10" s="347"/>
      <c r="D10" s="347" t="s">
        <v>113</v>
      </c>
      <c r="E10" s="347"/>
      <c r="F10" s="347" t="s">
        <v>114</v>
      </c>
      <c r="G10" s="88" t="s">
        <v>115</v>
      </c>
      <c r="H10" s="88" t="s">
        <v>116</v>
      </c>
      <c r="I10" s="88" t="s">
        <v>117</v>
      </c>
      <c r="J10" s="330">
        <v>300000</v>
      </c>
      <c r="K10" s="79">
        <v>11</v>
      </c>
      <c r="L10" s="79">
        <v>0</v>
      </c>
      <c r="M10" s="79">
        <v>37</v>
      </c>
      <c r="N10" s="89">
        <v>4</v>
      </c>
      <c r="O10" s="90">
        <v>0</v>
      </c>
      <c r="P10" s="91">
        <f>N10+O10</f>
        <v>4</v>
      </c>
      <c r="Q10" s="80">
        <f>IFERROR(P10/M10,"-")</f>
        <v>0.10810810810811</v>
      </c>
      <c r="R10" s="79">
        <v>1</v>
      </c>
      <c r="S10" s="79">
        <v>0</v>
      </c>
      <c r="T10" s="80">
        <f>IFERROR(R10/(P10),"-")</f>
        <v>0.25</v>
      </c>
      <c r="U10" s="336">
        <f>IFERROR(J10/SUM(N10:O11),"-")</f>
        <v>60000</v>
      </c>
      <c r="V10" s="82">
        <v>0</v>
      </c>
      <c r="W10" s="80">
        <f>IF(P10=0,"-",V10/P10)</f>
        <v>0</v>
      </c>
      <c r="X10" s="335">
        <v>0</v>
      </c>
      <c r="Y10" s="336">
        <f>IFERROR(X10/P10,"-")</f>
        <v>0</v>
      </c>
      <c r="Z10" s="336" t="str">
        <f>IFERROR(X10/V10,"-")</f>
        <v>-</v>
      </c>
      <c r="AA10" s="330">
        <f>SUM(X10:X11)-SUM(J10:J11)</f>
        <v>-300000</v>
      </c>
      <c r="AB10" s="83">
        <f>SUM(X10:X11)/SUM(J10:J11)</f>
        <v>0</v>
      </c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>
        <v>1</v>
      </c>
      <c r="AN10" s="99">
        <f>IF(P10=0,"",IF(AM10=0,"",(AM10/P10)))</f>
        <v>0.25</v>
      </c>
      <c r="AO10" s="98"/>
      <c r="AP10" s="100">
        <f>IFERROR(AO10/AM10,"-")</f>
        <v>0</v>
      </c>
      <c r="AQ10" s="101"/>
      <c r="AR10" s="102">
        <f>IFERROR(AQ10/AM10,"-")</f>
        <v>0</v>
      </c>
      <c r="AS10" s="103"/>
      <c r="AT10" s="103"/>
      <c r="AU10" s="103"/>
      <c r="AV10" s="104">
        <v>1</v>
      </c>
      <c r="AW10" s="105">
        <f>IF(P10=0,"",IF(AV10=0,"",(AV10/P10)))</f>
        <v>0.25</v>
      </c>
      <c r="AX10" s="104"/>
      <c r="AY10" s="106">
        <f>IFERROR(AX10/AV10,"-")</f>
        <v>0</v>
      </c>
      <c r="AZ10" s="107"/>
      <c r="BA10" s="108">
        <f>IFERROR(AZ10/AV10,"-")</f>
        <v>0</v>
      </c>
      <c r="BB10" s="109"/>
      <c r="BC10" s="109"/>
      <c r="BD10" s="109"/>
      <c r="BE10" s="110"/>
      <c r="BF10" s="111">
        <f>IF(P10=0,"",IF(BE10=0,"",(BE10/P10)))</f>
        <v>0</v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/>
      <c r="BO10" s="118">
        <f>IF(P10=0,"",IF(BN10=0,"",(BN10/P10)))</f>
        <v>0</v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>
        <v>2</v>
      </c>
      <c r="BX10" s="125">
        <f>IF(P10=0,"",IF(BW10=0,"",(BW10/P10)))</f>
        <v>0.5</v>
      </c>
      <c r="BY10" s="126"/>
      <c r="BZ10" s="127">
        <f>IFERROR(BY10/BW10,"-")</f>
        <v>0</v>
      </c>
      <c r="CA10" s="128"/>
      <c r="CB10" s="129">
        <f>IFERROR(CA10/BW10,"-")</f>
        <v>0</v>
      </c>
      <c r="CC10" s="130"/>
      <c r="CD10" s="130"/>
      <c r="CE10" s="130"/>
      <c r="CF10" s="131"/>
      <c r="CG10" s="132">
        <f>IF(P10=0,"",IF(CF10=0,"",(CF10/P10)))</f>
        <v>0</v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118</v>
      </c>
      <c r="C11" s="347"/>
      <c r="D11" s="347"/>
      <c r="E11" s="347"/>
      <c r="F11" s="347" t="s">
        <v>71</v>
      </c>
      <c r="G11" s="88"/>
      <c r="H11" s="88"/>
      <c r="I11" s="88"/>
      <c r="J11" s="330"/>
      <c r="K11" s="79">
        <v>66</v>
      </c>
      <c r="L11" s="79">
        <v>32</v>
      </c>
      <c r="M11" s="79">
        <v>26</v>
      </c>
      <c r="N11" s="89">
        <v>1</v>
      </c>
      <c r="O11" s="90">
        <v>0</v>
      </c>
      <c r="P11" s="91">
        <f>N11+O11</f>
        <v>1</v>
      </c>
      <c r="Q11" s="80">
        <f>IFERROR(P11/M11,"-")</f>
        <v>0.038461538461538</v>
      </c>
      <c r="R11" s="79">
        <v>0</v>
      </c>
      <c r="S11" s="79">
        <v>0</v>
      </c>
      <c r="T11" s="80">
        <f>IFERROR(R11/(P11),"-")</f>
        <v>0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>
        <f>IF(P11=0,"",IF(AM11=0,"",(AM11/P11)))</f>
        <v>0</v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>
        <f>IF(P11=0,"",IF(BN11=0,"",(BN11/P11)))</f>
        <v>0</v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>
        <v>1</v>
      </c>
      <c r="BX11" s="125">
        <f>IF(P11=0,"",IF(BW11=0,"",(BW11/P11)))</f>
        <v>1</v>
      </c>
      <c r="BY11" s="126"/>
      <c r="BZ11" s="127">
        <f>IFERROR(BY11/BW11,"-")</f>
        <v>0</v>
      </c>
      <c r="CA11" s="128"/>
      <c r="CB11" s="129">
        <f>IFERROR(CA11/BW11,"-")</f>
        <v>0</v>
      </c>
      <c r="CC11" s="130"/>
      <c r="CD11" s="130"/>
      <c r="CE11" s="130"/>
      <c r="CF11" s="131"/>
      <c r="CG11" s="132">
        <f>IF(P11=0,"",IF(CF11=0,"",(CF11/P11)))</f>
        <v>0</v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30"/>
      <c r="B12" s="85"/>
      <c r="C12" s="86"/>
      <c r="D12" s="86"/>
      <c r="E12" s="86"/>
      <c r="F12" s="87"/>
      <c r="G12" s="88"/>
      <c r="H12" s="88"/>
      <c r="I12" s="88"/>
      <c r="J12" s="331"/>
      <c r="K12" s="34"/>
      <c r="L12" s="34"/>
      <c r="M12" s="31"/>
      <c r="N12" s="23"/>
      <c r="O12" s="23"/>
      <c r="P12" s="23"/>
      <c r="Q12" s="32"/>
      <c r="R12" s="32"/>
      <c r="S12" s="23"/>
      <c r="T12" s="32"/>
      <c r="U12" s="337"/>
      <c r="V12" s="25"/>
      <c r="W12" s="25"/>
      <c r="X12" s="337"/>
      <c r="Y12" s="337"/>
      <c r="Z12" s="337"/>
      <c r="AA12" s="337"/>
      <c r="AB12" s="33"/>
      <c r="AC12" s="57"/>
      <c r="AD12" s="61"/>
      <c r="AE12" s="62"/>
      <c r="AF12" s="61"/>
      <c r="AG12" s="65"/>
      <c r="AH12" s="66"/>
      <c r="AI12" s="67"/>
      <c r="AJ12" s="68"/>
      <c r="AK12" s="68"/>
      <c r="AL12" s="68"/>
      <c r="AM12" s="61"/>
      <c r="AN12" s="62"/>
      <c r="AO12" s="61"/>
      <c r="AP12" s="65"/>
      <c r="AQ12" s="66"/>
      <c r="AR12" s="67"/>
      <c r="AS12" s="68"/>
      <c r="AT12" s="68"/>
      <c r="AU12" s="68"/>
      <c r="AV12" s="61"/>
      <c r="AW12" s="62"/>
      <c r="AX12" s="61"/>
      <c r="AY12" s="65"/>
      <c r="AZ12" s="66"/>
      <c r="BA12" s="67"/>
      <c r="BB12" s="68"/>
      <c r="BC12" s="68"/>
      <c r="BD12" s="68"/>
      <c r="BE12" s="61"/>
      <c r="BF12" s="62"/>
      <c r="BG12" s="61"/>
      <c r="BH12" s="65"/>
      <c r="BI12" s="66"/>
      <c r="BJ12" s="67"/>
      <c r="BK12" s="68"/>
      <c r="BL12" s="68"/>
      <c r="BM12" s="68"/>
      <c r="BN12" s="63"/>
      <c r="BO12" s="64"/>
      <c r="BP12" s="61"/>
      <c r="BQ12" s="65"/>
      <c r="BR12" s="66"/>
      <c r="BS12" s="67"/>
      <c r="BT12" s="68"/>
      <c r="BU12" s="68"/>
      <c r="BV12" s="68"/>
      <c r="BW12" s="63"/>
      <c r="BX12" s="64"/>
      <c r="BY12" s="61"/>
      <c r="BZ12" s="65"/>
      <c r="CA12" s="66"/>
      <c r="CB12" s="67"/>
      <c r="CC12" s="68"/>
      <c r="CD12" s="68"/>
      <c r="CE12" s="68"/>
      <c r="CF12" s="63"/>
      <c r="CG12" s="64"/>
      <c r="CH12" s="61"/>
      <c r="CI12" s="65"/>
      <c r="CJ12" s="66"/>
      <c r="CK12" s="67"/>
      <c r="CL12" s="68"/>
      <c r="CM12" s="68"/>
      <c r="CN12" s="68"/>
      <c r="CO12" s="69"/>
      <c r="CP12" s="66"/>
      <c r="CQ12" s="66"/>
      <c r="CR12" s="66"/>
      <c r="CS12" s="70"/>
    </row>
    <row r="13" spans="1:98">
      <c r="A13" s="30"/>
      <c r="B13" s="37"/>
      <c r="C13" s="21"/>
      <c r="D13" s="21"/>
      <c r="E13" s="21"/>
      <c r="F13" s="22"/>
      <c r="G13" s="36"/>
      <c r="H13" s="36"/>
      <c r="I13" s="73"/>
      <c r="J13" s="332"/>
      <c r="K13" s="34"/>
      <c r="L13" s="34"/>
      <c r="M13" s="31"/>
      <c r="N13" s="23"/>
      <c r="O13" s="23"/>
      <c r="P13" s="23"/>
      <c r="Q13" s="32"/>
      <c r="R13" s="32"/>
      <c r="S13" s="23"/>
      <c r="T13" s="32"/>
      <c r="U13" s="337"/>
      <c r="V13" s="25"/>
      <c r="W13" s="25"/>
      <c r="X13" s="337"/>
      <c r="Y13" s="337"/>
      <c r="Z13" s="337"/>
      <c r="AA13" s="337"/>
      <c r="AB13" s="33"/>
      <c r="AC13" s="59"/>
      <c r="AD13" s="61"/>
      <c r="AE13" s="62"/>
      <c r="AF13" s="61"/>
      <c r="AG13" s="65"/>
      <c r="AH13" s="66"/>
      <c r="AI13" s="67"/>
      <c r="AJ13" s="68"/>
      <c r="AK13" s="68"/>
      <c r="AL13" s="68"/>
      <c r="AM13" s="61"/>
      <c r="AN13" s="62"/>
      <c r="AO13" s="61"/>
      <c r="AP13" s="65"/>
      <c r="AQ13" s="66"/>
      <c r="AR13" s="67"/>
      <c r="AS13" s="68"/>
      <c r="AT13" s="68"/>
      <c r="AU13" s="68"/>
      <c r="AV13" s="61"/>
      <c r="AW13" s="62"/>
      <c r="AX13" s="61"/>
      <c r="AY13" s="65"/>
      <c r="AZ13" s="66"/>
      <c r="BA13" s="67"/>
      <c r="BB13" s="68"/>
      <c r="BC13" s="68"/>
      <c r="BD13" s="68"/>
      <c r="BE13" s="61"/>
      <c r="BF13" s="62"/>
      <c r="BG13" s="61"/>
      <c r="BH13" s="65"/>
      <c r="BI13" s="66"/>
      <c r="BJ13" s="67"/>
      <c r="BK13" s="68"/>
      <c r="BL13" s="68"/>
      <c r="BM13" s="68"/>
      <c r="BN13" s="63"/>
      <c r="BO13" s="64"/>
      <c r="BP13" s="61"/>
      <c r="BQ13" s="65"/>
      <c r="BR13" s="66"/>
      <c r="BS13" s="67"/>
      <c r="BT13" s="68"/>
      <c r="BU13" s="68"/>
      <c r="BV13" s="68"/>
      <c r="BW13" s="63"/>
      <c r="BX13" s="64"/>
      <c r="BY13" s="61"/>
      <c r="BZ13" s="65"/>
      <c r="CA13" s="66"/>
      <c r="CB13" s="67"/>
      <c r="CC13" s="68"/>
      <c r="CD13" s="68"/>
      <c r="CE13" s="68"/>
      <c r="CF13" s="63"/>
      <c r="CG13" s="64"/>
      <c r="CH13" s="61"/>
      <c r="CI13" s="65"/>
      <c r="CJ13" s="66"/>
      <c r="CK13" s="67"/>
      <c r="CL13" s="68"/>
      <c r="CM13" s="68"/>
      <c r="CN13" s="68"/>
      <c r="CO13" s="69"/>
      <c r="CP13" s="66"/>
      <c r="CQ13" s="66"/>
      <c r="CR13" s="66"/>
      <c r="CS13" s="70"/>
    </row>
    <row r="14" spans="1:98">
      <c r="A14" s="19">
        <f>AB14</f>
        <v>0.904</v>
      </c>
      <c r="B14" s="39"/>
      <c r="C14" s="39"/>
      <c r="D14" s="39"/>
      <c r="E14" s="39"/>
      <c r="F14" s="39"/>
      <c r="G14" s="40" t="s">
        <v>119</v>
      </c>
      <c r="H14" s="40"/>
      <c r="I14" s="40"/>
      <c r="J14" s="333">
        <f>SUM(J6:J13)</f>
        <v>625000</v>
      </c>
      <c r="K14" s="41">
        <f>SUM(K6:K13)</f>
        <v>314</v>
      </c>
      <c r="L14" s="41">
        <f>SUM(L6:L13)</f>
        <v>118</v>
      </c>
      <c r="M14" s="41">
        <f>SUM(M6:M13)</f>
        <v>263</v>
      </c>
      <c r="N14" s="41">
        <f>SUM(N6:N13)</f>
        <v>34</v>
      </c>
      <c r="O14" s="41">
        <f>SUM(O6:O13)</f>
        <v>0</v>
      </c>
      <c r="P14" s="41">
        <f>SUM(P6:P13)</f>
        <v>34</v>
      </c>
      <c r="Q14" s="42">
        <f>IFERROR(P14/M14,"-")</f>
        <v>0.12927756653992</v>
      </c>
      <c r="R14" s="76">
        <f>SUM(R6:R13)</f>
        <v>5</v>
      </c>
      <c r="S14" s="76">
        <f>SUM(S6:S13)</f>
        <v>3</v>
      </c>
      <c r="T14" s="42">
        <f>IFERROR(R14/P14,"-")</f>
        <v>0.14705882352941</v>
      </c>
      <c r="U14" s="338">
        <f>IFERROR(J14/P14,"-")</f>
        <v>18382.352941176</v>
      </c>
      <c r="V14" s="44">
        <f>SUM(V6:V13)</f>
        <v>1</v>
      </c>
      <c r="W14" s="42">
        <f>IFERROR(V14/P14,"-")</f>
        <v>0.029411764705882</v>
      </c>
      <c r="X14" s="333">
        <f>SUM(X6:X13)</f>
        <v>565000</v>
      </c>
      <c r="Y14" s="333">
        <f>IFERROR(X14/P14,"-")</f>
        <v>16617.647058824</v>
      </c>
      <c r="Z14" s="333">
        <f>IFERROR(X14/V14,"-")</f>
        <v>565000</v>
      </c>
      <c r="AA14" s="333">
        <f>X14-J14</f>
        <v>-60000</v>
      </c>
      <c r="AB14" s="45">
        <f>X14/J14</f>
        <v>0.904</v>
      </c>
      <c r="AC14" s="58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120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121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122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123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124</v>
      </c>
      <c r="C6" s="347"/>
      <c r="D6" s="347" t="s">
        <v>114</v>
      </c>
      <c r="E6" s="175" t="s">
        <v>125</v>
      </c>
      <c r="F6" s="175" t="s">
        <v>126</v>
      </c>
      <c r="G6" s="340">
        <v>0</v>
      </c>
      <c r="H6" s="340">
        <v>1500</v>
      </c>
      <c r="I6" s="176">
        <v>0</v>
      </c>
      <c r="J6" s="176">
        <v>0</v>
      </c>
      <c r="K6" s="176">
        <v>1</v>
      </c>
      <c r="L6" s="177">
        <v>0</v>
      </c>
      <c r="M6" s="178">
        <v>0</v>
      </c>
      <c r="N6" s="179">
        <f>IFERROR(L6/K6,"-")</f>
        <v>0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127</v>
      </c>
      <c r="C7" s="347"/>
      <c r="D7" s="347" t="s">
        <v>114</v>
      </c>
      <c r="E7" s="175" t="s">
        <v>128</v>
      </c>
      <c r="F7" s="175" t="s">
        <v>126</v>
      </c>
      <c r="G7" s="340">
        <v>0</v>
      </c>
      <c r="H7" s="340">
        <v>1500</v>
      </c>
      <c r="I7" s="176">
        <v>0</v>
      </c>
      <c r="J7" s="176">
        <v>0</v>
      </c>
      <c r="K7" s="176">
        <v>0</v>
      </c>
      <c r="L7" s="177">
        <v>0</v>
      </c>
      <c r="M7" s="178">
        <v>0</v>
      </c>
      <c r="N7" s="179" t="str">
        <f>IFERROR(L7/K7,"-")</f>
        <v>-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129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1</v>
      </c>
      <c r="L10" s="250">
        <f>SUM(L6:L9)</f>
        <v>0</v>
      </c>
      <c r="M10" s="250">
        <f>SUM(M6:M9)</f>
        <v>0</v>
      </c>
      <c r="N10" s="252">
        <f>IFERROR(L10/K10,"-")</f>
        <v>0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130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121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131</v>
      </c>
      <c r="C6" s="347" t="s">
        <v>132</v>
      </c>
      <c r="D6" s="347" t="s">
        <v>133</v>
      </c>
      <c r="E6" s="175" t="s">
        <v>134</v>
      </c>
      <c r="F6" s="175" t="s">
        <v>126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3.1988971953953</v>
      </c>
      <c r="B7" s="347" t="s">
        <v>135</v>
      </c>
      <c r="C7" s="347" t="s">
        <v>132</v>
      </c>
      <c r="D7" s="347" t="s">
        <v>133</v>
      </c>
      <c r="E7" s="175" t="s">
        <v>136</v>
      </c>
      <c r="F7" s="175" t="s">
        <v>126</v>
      </c>
      <c r="G7" s="340">
        <v>3063462</v>
      </c>
      <c r="H7" s="176">
        <v>6114</v>
      </c>
      <c r="I7" s="176">
        <v>0</v>
      </c>
      <c r="J7" s="176">
        <v>174722</v>
      </c>
      <c r="K7" s="177">
        <v>945</v>
      </c>
      <c r="L7" s="179">
        <f>IFERROR(K7/J7,"-")</f>
        <v>0.0054085919346161</v>
      </c>
      <c r="M7" s="176">
        <v>35</v>
      </c>
      <c r="N7" s="176">
        <v>166</v>
      </c>
      <c r="O7" s="179">
        <f>IFERROR(M7/(K7),"-")</f>
        <v>0.037037037037037</v>
      </c>
      <c r="P7" s="180">
        <f>IFERROR(G7/SUM(K7:K7),"-")</f>
        <v>3241.7587301587</v>
      </c>
      <c r="Q7" s="181">
        <v>70</v>
      </c>
      <c r="R7" s="179">
        <f>IF(K7=0,"-",Q7/K7)</f>
        <v>0.074074074074074</v>
      </c>
      <c r="S7" s="345">
        <v>9799700</v>
      </c>
      <c r="T7" s="346">
        <f>IFERROR(S7/K7,"-")</f>
        <v>10370.052910053</v>
      </c>
      <c r="U7" s="346">
        <f>IFERROR(S7/Q7,"-")</f>
        <v>139995.71428571</v>
      </c>
      <c r="V7" s="340">
        <f>SUM(S7:S7)-SUM(G7:G7)</f>
        <v>6736238</v>
      </c>
      <c r="W7" s="183">
        <f>SUM(S7:S7)/SUM(G7:G7)</f>
        <v>3.1988971953953</v>
      </c>
      <c r="Y7" s="184"/>
      <c r="Z7" s="185">
        <f>IF(K7=0,"",IF(Y7=0,"",(Y7/K7)))</f>
        <v>0</v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/>
      <c r="AI7" s="191">
        <f>IF(K7=0,"",IF(AH7=0,"",(AH7/K7)))</f>
        <v>0</v>
      </c>
      <c r="AJ7" s="190"/>
      <c r="AK7" s="192" t="str">
        <f>IFERROR(AJ7/AH7,"-")</f>
        <v>-</v>
      </c>
      <c r="AL7" s="193"/>
      <c r="AM7" s="194" t="str">
        <f>IFERROR(AL7/AH7,"-")</f>
        <v>-</v>
      </c>
      <c r="AN7" s="195"/>
      <c r="AO7" s="195"/>
      <c r="AP7" s="195"/>
      <c r="AQ7" s="196">
        <v>4</v>
      </c>
      <c r="AR7" s="197">
        <f>IF(K7=0,"",IF(AQ7=0,"",(AQ7/K7)))</f>
        <v>0.0042328042328042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32</v>
      </c>
      <c r="BA7" s="203">
        <f>IF(K7=0,"",IF(AZ7=0,"",(AZ7/K7)))</f>
        <v>0.033862433862434</v>
      </c>
      <c r="BB7" s="202">
        <v>2</v>
      </c>
      <c r="BC7" s="204">
        <f>IFERROR(BB7/AZ7,"-")</f>
        <v>0.0625</v>
      </c>
      <c r="BD7" s="205">
        <v>36000</v>
      </c>
      <c r="BE7" s="206">
        <f>IFERROR(BD7/AZ7,"-")</f>
        <v>1125</v>
      </c>
      <c r="BF7" s="207"/>
      <c r="BG7" s="207">
        <v>1</v>
      </c>
      <c r="BH7" s="207">
        <v>1</v>
      </c>
      <c r="BI7" s="208">
        <v>330</v>
      </c>
      <c r="BJ7" s="209">
        <f>IF(K7=0,"",IF(BI7=0,"",(BI7/K7)))</f>
        <v>0.34920634920635</v>
      </c>
      <c r="BK7" s="210">
        <v>20</v>
      </c>
      <c r="BL7" s="211">
        <f>IFERROR(BK7/BI7,"-")</f>
        <v>0.060606060606061</v>
      </c>
      <c r="BM7" s="212">
        <v>600900</v>
      </c>
      <c r="BN7" s="213">
        <f>IFERROR(BM7/BI7,"-")</f>
        <v>1820.9090909091</v>
      </c>
      <c r="BO7" s="214">
        <v>10</v>
      </c>
      <c r="BP7" s="214"/>
      <c r="BQ7" s="214">
        <v>10</v>
      </c>
      <c r="BR7" s="215">
        <v>407</v>
      </c>
      <c r="BS7" s="216">
        <f>IF(K7=0,"",IF(BR7=0,"",(BR7/K7)))</f>
        <v>0.43068783068783</v>
      </c>
      <c r="BT7" s="217">
        <v>30</v>
      </c>
      <c r="BU7" s="218">
        <f>IFERROR(BT7/BR7,"-")</f>
        <v>0.073710073710074</v>
      </c>
      <c r="BV7" s="219">
        <v>7585800</v>
      </c>
      <c r="BW7" s="220">
        <f>IFERROR(BV7/BR7,"-")</f>
        <v>18638.329238329</v>
      </c>
      <c r="BX7" s="221">
        <v>6</v>
      </c>
      <c r="BY7" s="221">
        <v>6</v>
      </c>
      <c r="BZ7" s="221">
        <v>18</v>
      </c>
      <c r="CA7" s="222">
        <v>172</v>
      </c>
      <c r="CB7" s="223">
        <f>IF(K7=0,"",IF(CA7=0,"",(CA7/K7)))</f>
        <v>0.18201058201058</v>
      </c>
      <c r="CC7" s="224">
        <v>18</v>
      </c>
      <c r="CD7" s="225">
        <f>IFERROR(CC7/CA7,"-")</f>
        <v>0.1046511627907</v>
      </c>
      <c r="CE7" s="226">
        <v>1577000</v>
      </c>
      <c r="CF7" s="227">
        <f>IFERROR(CE7/CA7,"-")</f>
        <v>9168.6046511628</v>
      </c>
      <c r="CG7" s="228">
        <v>4</v>
      </c>
      <c r="CH7" s="228">
        <v>1</v>
      </c>
      <c r="CI7" s="228">
        <v>13</v>
      </c>
      <c r="CJ7" s="229">
        <v>70</v>
      </c>
      <c r="CK7" s="230">
        <v>9799700</v>
      </c>
      <c r="CL7" s="230">
        <v>5408000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0.90906910638278</v>
      </c>
      <c r="B8" s="347" t="s">
        <v>137</v>
      </c>
      <c r="C8" s="347" t="s">
        <v>132</v>
      </c>
      <c r="D8" s="347" t="s">
        <v>133</v>
      </c>
      <c r="E8" s="175" t="s">
        <v>138</v>
      </c>
      <c r="F8" s="175" t="s">
        <v>126</v>
      </c>
      <c r="G8" s="340">
        <v>1751242</v>
      </c>
      <c r="H8" s="176">
        <v>1920</v>
      </c>
      <c r="I8" s="176">
        <v>0</v>
      </c>
      <c r="J8" s="176">
        <v>34556</v>
      </c>
      <c r="K8" s="177">
        <v>876</v>
      </c>
      <c r="L8" s="179">
        <f>IFERROR(K8/J8,"-")</f>
        <v>0.025350156268087</v>
      </c>
      <c r="M8" s="176">
        <v>10</v>
      </c>
      <c r="N8" s="176">
        <v>283</v>
      </c>
      <c r="O8" s="179">
        <f>IFERROR(M8/(K8),"-")</f>
        <v>0.011415525114155</v>
      </c>
      <c r="P8" s="180">
        <f>IFERROR(G8/SUM(K8:K8),"-")</f>
        <v>1999.1347031963</v>
      </c>
      <c r="Q8" s="181">
        <v>63</v>
      </c>
      <c r="R8" s="179">
        <f>IF(K8=0,"-",Q8/K8)</f>
        <v>0.071917808219178</v>
      </c>
      <c r="S8" s="345">
        <v>1592000</v>
      </c>
      <c r="T8" s="346">
        <f>IFERROR(S8/K8,"-")</f>
        <v>1817.3515981735</v>
      </c>
      <c r="U8" s="346">
        <f>IFERROR(S8/Q8,"-")</f>
        <v>25269.841269841</v>
      </c>
      <c r="V8" s="340">
        <f>SUM(S8:S8)-SUM(G8:G8)</f>
        <v>-159242</v>
      </c>
      <c r="W8" s="183">
        <f>SUM(S8:S8)/SUM(G8:G8)</f>
        <v>0.90906910638278</v>
      </c>
      <c r="Y8" s="184">
        <v>55</v>
      </c>
      <c r="Z8" s="185">
        <f>IF(K8=0,"",IF(Y8=0,"",(Y8/K8)))</f>
        <v>0.062785388127854</v>
      </c>
      <c r="AA8" s="184">
        <v>1</v>
      </c>
      <c r="AB8" s="186">
        <f>IFERROR(AA8/Y8,"-")</f>
        <v>0.018181818181818</v>
      </c>
      <c r="AC8" s="187">
        <v>3000</v>
      </c>
      <c r="AD8" s="188">
        <f>IFERROR(AC8/Y8,"-")</f>
        <v>54.545454545455</v>
      </c>
      <c r="AE8" s="189">
        <v>1</v>
      </c>
      <c r="AF8" s="189"/>
      <c r="AG8" s="189"/>
      <c r="AH8" s="190">
        <v>160</v>
      </c>
      <c r="AI8" s="191">
        <f>IF(K8=0,"",IF(AH8=0,"",(AH8/K8)))</f>
        <v>0.18264840182648</v>
      </c>
      <c r="AJ8" s="190">
        <v>10</v>
      </c>
      <c r="AK8" s="192">
        <f>IFERROR(AJ8/AH8,"-")</f>
        <v>0.0625</v>
      </c>
      <c r="AL8" s="193">
        <v>46000</v>
      </c>
      <c r="AM8" s="194">
        <f>IFERROR(AL8/AH8,"-")</f>
        <v>287.5</v>
      </c>
      <c r="AN8" s="195">
        <v>5</v>
      </c>
      <c r="AO8" s="195">
        <v>4</v>
      </c>
      <c r="AP8" s="195">
        <v>1</v>
      </c>
      <c r="AQ8" s="196">
        <v>110</v>
      </c>
      <c r="AR8" s="197">
        <f>IF(K8=0,"",IF(AQ8=0,"",(AQ8/K8)))</f>
        <v>0.12557077625571</v>
      </c>
      <c r="AS8" s="196">
        <v>5</v>
      </c>
      <c r="AT8" s="198">
        <f>IFERROR(AS8/AQ8,"-")</f>
        <v>0.045454545454545</v>
      </c>
      <c r="AU8" s="199">
        <v>27000</v>
      </c>
      <c r="AV8" s="200">
        <f>IFERROR(AU8/AQ8,"-")</f>
        <v>245.45454545455</v>
      </c>
      <c r="AW8" s="201">
        <v>3</v>
      </c>
      <c r="AX8" s="201">
        <v>2</v>
      </c>
      <c r="AY8" s="201"/>
      <c r="AZ8" s="202">
        <v>199</v>
      </c>
      <c r="BA8" s="203">
        <f>IF(K8=0,"",IF(AZ8=0,"",(AZ8/K8)))</f>
        <v>0.22716894977169</v>
      </c>
      <c r="BB8" s="202">
        <v>10</v>
      </c>
      <c r="BC8" s="204">
        <f>IFERROR(BB8/AZ8,"-")</f>
        <v>0.050251256281407</v>
      </c>
      <c r="BD8" s="205">
        <v>61000</v>
      </c>
      <c r="BE8" s="206">
        <f>IFERROR(BD8/AZ8,"-")</f>
        <v>306.53266331658</v>
      </c>
      <c r="BF8" s="207">
        <v>6</v>
      </c>
      <c r="BG8" s="207">
        <v>2</v>
      </c>
      <c r="BH8" s="207">
        <v>2</v>
      </c>
      <c r="BI8" s="208">
        <v>212</v>
      </c>
      <c r="BJ8" s="209">
        <f>IF(K8=0,"",IF(BI8=0,"",(BI8/K8)))</f>
        <v>0.24200913242009</v>
      </c>
      <c r="BK8" s="210">
        <v>16</v>
      </c>
      <c r="BL8" s="211">
        <f>IFERROR(BK8/BI8,"-")</f>
        <v>0.075471698113208</v>
      </c>
      <c r="BM8" s="212">
        <v>73000</v>
      </c>
      <c r="BN8" s="213">
        <f>IFERROR(BM8/BI8,"-")</f>
        <v>344.33962264151</v>
      </c>
      <c r="BO8" s="214">
        <v>11</v>
      </c>
      <c r="BP8" s="214">
        <v>3</v>
      </c>
      <c r="BQ8" s="214">
        <v>2</v>
      </c>
      <c r="BR8" s="215">
        <v>111</v>
      </c>
      <c r="BS8" s="216">
        <f>IF(K8=0,"",IF(BR8=0,"",(BR8/K8)))</f>
        <v>0.12671232876712</v>
      </c>
      <c r="BT8" s="217">
        <v>14</v>
      </c>
      <c r="BU8" s="218">
        <f>IFERROR(BT8/BR8,"-")</f>
        <v>0.12612612612613</v>
      </c>
      <c r="BV8" s="219">
        <v>648000</v>
      </c>
      <c r="BW8" s="220">
        <f>IFERROR(BV8/BR8,"-")</f>
        <v>5837.8378378378</v>
      </c>
      <c r="BX8" s="221">
        <v>3</v>
      </c>
      <c r="BY8" s="221">
        <v>5</v>
      </c>
      <c r="BZ8" s="221">
        <v>6</v>
      </c>
      <c r="CA8" s="222">
        <v>29</v>
      </c>
      <c r="CB8" s="223">
        <f>IF(K8=0,"",IF(CA8=0,"",(CA8/K8)))</f>
        <v>0.03310502283105</v>
      </c>
      <c r="CC8" s="224">
        <v>7</v>
      </c>
      <c r="CD8" s="225">
        <f>IFERROR(CC8/CA8,"-")</f>
        <v>0.24137931034483</v>
      </c>
      <c r="CE8" s="226">
        <v>734000</v>
      </c>
      <c r="CF8" s="227">
        <f>IFERROR(CE8/CA8,"-")</f>
        <v>25310.344827586</v>
      </c>
      <c r="CG8" s="228"/>
      <c r="CH8" s="228">
        <v>3</v>
      </c>
      <c r="CI8" s="228">
        <v>4</v>
      </c>
      <c r="CJ8" s="229">
        <v>63</v>
      </c>
      <c r="CK8" s="230">
        <v>1592000</v>
      </c>
      <c r="CL8" s="230">
        <v>584000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139</v>
      </c>
      <c r="C9" s="347" t="s">
        <v>132</v>
      </c>
      <c r="D9" s="347" t="s">
        <v>133</v>
      </c>
      <c r="E9" s="175" t="s">
        <v>140</v>
      </c>
      <c r="F9" s="175" t="s">
        <v>126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5.6298537034089</v>
      </c>
      <c r="B10" s="347" t="s">
        <v>141</v>
      </c>
      <c r="C10" s="347" t="s">
        <v>132</v>
      </c>
      <c r="D10" s="347" t="s">
        <v>133</v>
      </c>
      <c r="E10" s="175" t="s">
        <v>142</v>
      </c>
      <c r="F10" s="175" t="s">
        <v>126</v>
      </c>
      <c r="G10" s="340">
        <v>904464</v>
      </c>
      <c r="H10" s="176">
        <v>781</v>
      </c>
      <c r="I10" s="176">
        <v>0</v>
      </c>
      <c r="J10" s="176">
        <v>67250</v>
      </c>
      <c r="K10" s="177">
        <v>199</v>
      </c>
      <c r="L10" s="179">
        <f>IFERROR(K10/J10,"-")</f>
        <v>0.0029591078066914</v>
      </c>
      <c r="M10" s="176">
        <v>13</v>
      </c>
      <c r="N10" s="176">
        <v>50</v>
      </c>
      <c r="O10" s="179">
        <f>IFERROR(M10/(K10),"-")</f>
        <v>0.065326633165829</v>
      </c>
      <c r="P10" s="180">
        <f>IFERROR(G10/SUM(K10:K10),"-")</f>
        <v>4545.0452261307</v>
      </c>
      <c r="Q10" s="181">
        <v>25</v>
      </c>
      <c r="R10" s="179">
        <f>IF(K10=0,"-",Q10/K10)</f>
        <v>0.12562814070352</v>
      </c>
      <c r="S10" s="345">
        <v>5092000</v>
      </c>
      <c r="T10" s="346">
        <f>IFERROR(S10/K10,"-")</f>
        <v>25587.939698492</v>
      </c>
      <c r="U10" s="346">
        <f>IFERROR(S10/Q10,"-")</f>
        <v>203680</v>
      </c>
      <c r="V10" s="340">
        <f>SUM(S10:S10)-SUM(G10:G10)</f>
        <v>4187536</v>
      </c>
      <c r="W10" s="183">
        <f>SUM(S10:S10)/SUM(G10:G10)</f>
        <v>5.6298537034089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>
        <v>1</v>
      </c>
      <c r="AR10" s="197">
        <f>IF(K10=0,"",IF(AQ10=0,"",(AQ10/K10)))</f>
        <v>0.0050251256281407</v>
      </c>
      <c r="AS10" s="196"/>
      <c r="AT10" s="198">
        <f>IFERROR(AS10/AQ10,"-")</f>
        <v>0</v>
      </c>
      <c r="AU10" s="199"/>
      <c r="AV10" s="200">
        <f>IFERROR(AU10/AQ10,"-")</f>
        <v>0</v>
      </c>
      <c r="AW10" s="201"/>
      <c r="AX10" s="201"/>
      <c r="AY10" s="201"/>
      <c r="AZ10" s="202">
        <v>12</v>
      </c>
      <c r="BA10" s="203">
        <f>IF(K10=0,"",IF(AZ10=0,"",(AZ10/K10)))</f>
        <v>0.060301507537688</v>
      </c>
      <c r="BB10" s="202"/>
      <c r="BC10" s="204">
        <f>IFERROR(BB10/AZ10,"-")</f>
        <v>0</v>
      </c>
      <c r="BD10" s="205"/>
      <c r="BE10" s="206">
        <f>IFERROR(BD10/AZ10,"-")</f>
        <v>0</v>
      </c>
      <c r="BF10" s="207"/>
      <c r="BG10" s="207"/>
      <c r="BH10" s="207"/>
      <c r="BI10" s="208">
        <v>65</v>
      </c>
      <c r="BJ10" s="209">
        <f>IF(K10=0,"",IF(BI10=0,"",(BI10/K10)))</f>
        <v>0.32663316582915</v>
      </c>
      <c r="BK10" s="210">
        <v>12</v>
      </c>
      <c r="BL10" s="211">
        <f>IFERROR(BK10/BI10,"-")</f>
        <v>0.18461538461538</v>
      </c>
      <c r="BM10" s="212">
        <v>1742000</v>
      </c>
      <c r="BN10" s="213">
        <f>IFERROR(BM10/BI10,"-")</f>
        <v>26800</v>
      </c>
      <c r="BO10" s="214">
        <v>4</v>
      </c>
      <c r="BP10" s="214">
        <v>1</v>
      </c>
      <c r="BQ10" s="214">
        <v>7</v>
      </c>
      <c r="BR10" s="215">
        <v>89</v>
      </c>
      <c r="BS10" s="216">
        <f>IF(K10=0,"",IF(BR10=0,"",(BR10/K10)))</f>
        <v>0.44723618090452</v>
      </c>
      <c r="BT10" s="217">
        <v>10</v>
      </c>
      <c r="BU10" s="218">
        <f>IFERROR(BT10/BR10,"-")</f>
        <v>0.1123595505618</v>
      </c>
      <c r="BV10" s="219">
        <v>3193000</v>
      </c>
      <c r="BW10" s="220">
        <f>IFERROR(BV10/BR10,"-")</f>
        <v>35876.404494382</v>
      </c>
      <c r="BX10" s="221">
        <v>2</v>
      </c>
      <c r="BY10" s="221">
        <v>1</v>
      </c>
      <c r="BZ10" s="221">
        <v>7</v>
      </c>
      <c r="CA10" s="222">
        <v>32</v>
      </c>
      <c r="CB10" s="223">
        <f>IF(K10=0,"",IF(CA10=0,"",(CA10/K10)))</f>
        <v>0.1608040201005</v>
      </c>
      <c r="CC10" s="224">
        <v>3</v>
      </c>
      <c r="CD10" s="225">
        <f>IFERROR(CC10/CA10,"-")</f>
        <v>0.09375</v>
      </c>
      <c r="CE10" s="226">
        <v>157000</v>
      </c>
      <c r="CF10" s="227">
        <f>IFERROR(CE10/CA10,"-")</f>
        <v>4906.25</v>
      </c>
      <c r="CG10" s="228"/>
      <c r="CH10" s="228"/>
      <c r="CI10" s="228">
        <v>3</v>
      </c>
      <c r="CJ10" s="229">
        <v>25</v>
      </c>
      <c r="CK10" s="230">
        <v>5092000</v>
      </c>
      <c r="CL10" s="230">
        <v>1940000</v>
      </c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>
        <f>W11</f>
        <v>0.88101285620445</v>
      </c>
      <c r="B11" s="347" t="s">
        <v>143</v>
      </c>
      <c r="C11" s="347" t="s">
        <v>132</v>
      </c>
      <c r="D11" s="347" t="s">
        <v>133</v>
      </c>
      <c r="E11" s="175" t="s">
        <v>144</v>
      </c>
      <c r="F11" s="175" t="s">
        <v>126</v>
      </c>
      <c r="G11" s="340">
        <v>1918140</v>
      </c>
      <c r="H11" s="176">
        <v>1337</v>
      </c>
      <c r="I11" s="176">
        <v>0</v>
      </c>
      <c r="J11" s="176">
        <v>10087</v>
      </c>
      <c r="K11" s="177">
        <v>539</v>
      </c>
      <c r="L11" s="179">
        <f>IFERROR(K11/J11,"-")</f>
        <v>0.053435114503817</v>
      </c>
      <c r="M11" s="176">
        <v>11</v>
      </c>
      <c r="N11" s="176">
        <v>113</v>
      </c>
      <c r="O11" s="179">
        <f>IFERROR(M11/(K11),"-")</f>
        <v>0.020408163265306</v>
      </c>
      <c r="P11" s="180">
        <f>IFERROR(G11/SUM(K11:K11),"-")</f>
        <v>3558.7012987013</v>
      </c>
      <c r="Q11" s="181">
        <v>44</v>
      </c>
      <c r="R11" s="179">
        <f>IF(K11=0,"-",Q11/K11)</f>
        <v>0.081632653061224</v>
      </c>
      <c r="S11" s="345">
        <v>1689906</v>
      </c>
      <c r="T11" s="346">
        <f>IFERROR(S11/K11,"-")</f>
        <v>3135.2615955473</v>
      </c>
      <c r="U11" s="346">
        <f>IFERROR(S11/Q11,"-")</f>
        <v>38406.954545455</v>
      </c>
      <c r="V11" s="340">
        <f>SUM(S11:S11)-SUM(G11:G11)</f>
        <v>-228234</v>
      </c>
      <c r="W11" s="183">
        <f>SUM(S11:S11)/SUM(G11:G11)</f>
        <v>0.88101285620445</v>
      </c>
      <c r="Y11" s="184">
        <v>13</v>
      </c>
      <c r="Z11" s="185">
        <f>IF(K11=0,"",IF(Y11=0,"",(Y11/K11)))</f>
        <v>0.024118738404453</v>
      </c>
      <c r="AA11" s="184"/>
      <c r="AB11" s="186">
        <f>IFERROR(AA11/Y11,"-")</f>
        <v>0</v>
      </c>
      <c r="AC11" s="187"/>
      <c r="AD11" s="188">
        <f>IFERROR(AC11/Y11,"-")</f>
        <v>0</v>
      </c>
      <c r="AE11" s="189"/>
      <c r="AF11" s="189"/>
      <c r="AG11" s="189"/>
      <c r="AH11" s="190">
        <v>43</v>
      </c>
      <c r="AI11" s="191">
        <f>IF(K11=0,"",IF(AH11=0,"",(AH11/K11)))</f>
        <v>0.079777365491651</v>
      </c>
      <c r="AJ11" s="190">
        <v>4</v>
      </c>
      <c r="AK11" s="192">
        <f>IFERROR(AJ11/AH11,"-")</f>
        <v>0.093023255813953</v>
      </c>
      <c r="AL11" s="193">
        <v>18000</v>
      </c>
      <c r="AM11" s="194">
        <f>IFERROR(AL11/AH11,"-")</f>
        <v>418.60465116279</v>
      </c>
      <c r="AN11" s="195">
        <v>3</v>
      </c>
      <c r="AO11" s="195"/>
      <c r="AP11" s="195">
        <v>1</v>
      </c>
      <c r="AQ11" s="196">
        <v>17</v>
      </c>
      <c r="AR11" s="197">
        <f>IF(K11=0,"",IF(AQ11=0,"",(AQ11/K11)))</f>
        <v>0.031539888682746</v>
      </c>
      <c r="AS11" s="196"/>
      <c r="AT11" s="198">
        <f>IFERROR(AS11/AQ11,"-")</f>
        <v>0</v>
      </c>
      <c r="AU11" s="199"/>
      <c r="AV11" s="200">
        <f>IFERROR(AU11/AQ11,"-")</f>
        <v>0</v>
      </c>
      <c r="AW11" s="201"/>
      <c r="AX11" s="201"/>
      <c r="AY11" s="201"/>
      <c r="AZ11" s="202">
        <v>84</v>
      </c>
      <c r="BA11" s="203">
        <f>IF(K11=0,"",IF(AZ11=0,"",(AZ11/K11)))</f>
        <v>0.15584415584416</v>
      </c>
      <c r="BB11" s="202">
        <v>3</v>
      </c>
      <c r="BC11" s="204">
        <f>IFERROR(BB11/AZ11,"-")</f>
        <v>0.035714285714286</v>
      </c>
      <c r="BD11" s="205">
        <v>22800</v>
      </c>
      <c r="BE11" s="206">
        <f>IFERROR(BD11/AZ11,"-")</f>
        <v>271.42857142857</v>
      </c>
      <c r="BF11" s="207">
        <v>1</v>
      </c>
      <c r="BG11" s="207">
        <v>1</v>
      </c>
      <c r="BH11" s="207">
        <v>1</v>
      </c>
      <c r="BI11" s="208">
        <v>159</v>
      </c>
      <c r="BJ11" s="209">
        <f>IF(K11=0,"",IF(BI11=0,"",(BI11/K11)))</f>
        <v>0.29499072356215</v>
      </c>
      <c r="BK11" s="210">
        <v>13</v>
      </c>
      <c r="BL11" s="211">
        <f>IFERROR(BK11/BI11,"-")</f>
        <v>0.081761006289308</v>
      </c>
      <c r="BM11" s="212">
        <v>111000</v>
      </c>
      <c r="BN11" s="213">
        <f>IFERROR(BM11/BI11,"-")</f>
        <v>698.11320754717</v>
      </c>
      <c r="BO11" s="214">
        <v>9</v>
      </c>
      <c r="BP11" s="214">
        <v>1</v>
      </c>
      <c r="BQ11" s="214">
        <v>3</v>
      </c>
      <c r="BR11" s="215">
        <v>172</v>
      </c>
      <c r="BS11" s="216">
        <f>IF(K11=0,"",IF(BR11=0,"",(BR11/K11)))</f>
        <v>0.3191094619666</v>
      </c>
      <c r="BT11" s="217">
        <v>19</v>
      </c>
      <c r="BU11" s="218">
        <f>IFERROR(BT11/BR11,"-")</f>
        <v>0.11046511627907</v>
      </c>
      <c r="BV11" s="219">
        <v>956106</v>
      </c>
      <c r="BW11" s="220">
        <f>IFERROR(BV11/BR11,"-")</f>
        <v>5558.7558139535</v>
      </c>
      <c r="BX11" s="221">
        <v>8</v>
      </c>
      <c r="BY11" s="221">
        <v>3</v>
      </c>
      <c r="BZ11" s="221">
        <v>8</v>
      </c>
      <c r="CA11" s="222">
        <v>51</v>
      </c>
      <c r="CB11" s="223">
        <f>IF(K11=0,"",IF(CA11=0,"",(CA11/K11)))</f>
        <v>0.094619666048237</v>
      </c>
      <c r="CC11" s="224">
        <v>5</v>
      </c>
      <c r="CD11" s="225">
        <f>IFERROR(CC11/CA11,"-")</f>
        <v>0.098039215686275</v>
      </c>
      <c r="CE11" s="226">
        <v>582000</v>
      </c>
      <c r="CF11" s="227">
        <f>IFERROR(CE11/CA11,"-")</f>
        <v>11411.764705882</v>
      </c>
      <c r="CG11" s="228">
        <v>2</v>
      </c>
      <c r="CH11" s="228"/>
      <c r="CI11" s="228">
        <v>3</v>
      </c>
      <c r="CJ11" s="229">
        <v>44</v>
      </c>
      <c r="CK11" s="230">
        <v>1689906</v>
      </c>
      <c r="CL11" s="230">
        <v>438100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>
        <f>W12</f>
        <v>2.677908166878</v>
      </c>
      <c r="B12" s="347" t="s">
        <v>145</v>
      </c>
      <c r="C12" s="347" t="s">
        <v>132</v>
      </c>
      <c r="D12" s="347" t="s">
        <v>133</v>
      </c>
      <c r="E12" s="175" t="s">
        <v>146</v>
      </c>
      <c r="F12" s="175" t="s">
        <v>126</v>
      </c>
      <c r="G12" s="340">
        <v>155347</v>
      </c>
      <c r="H12" s="176">
        <v>335</v>
      </c>
      <c r="I12" s="176">
        <v>0</v>
      </c>
      <c r="J12" s="176">
        <v>19423</v>
      </c>
      <c r="K12" s="177">
        <v>26</v>
      </c>
      <c r="L12" s="179">
        <f>IFERROR(K12/J12,"-")</f>
        <v>0.0013386191628482</v>
      </c>
      <c r="M12" s="176">
        <v>3</v>
      </c>
      <c r="N12" s="176">
        <v>4</v>
      </c>
      <c r="O12" s="179">
        <f>IFERROR(M12/(K12),"-")</f>
        <v>0.11538461538462</v>
      </c>
      <c r="P12" s="180">
        <f>IFERROR(G12/SUM(K12:K12),"-")</f>
        <v>5974.8846153846</v>
      </c>
      <c r="Q12" s="181">
        <v>5</v>
      </c>
      <c r="R12" s="179">
        <f>IF(K12=0,"-",Q12/K12)</f>
        <v>0.19230769230769</v>
      </c>
      <c r="S12" s="345">
        <v>416005</v>
      </c>
      <c r="T12" s="346">
        <f>IFERROR(S12/K12,"-")</f>
        <v>16000.192307692</v>
      </c>
      <c r="U12" s="346">
        <f>IFERROR(S12/Q12,"-")</f>
        <v>83201</v>
      </c>
      <c r="V12" s="340">
        <f>SUM(S12:S12)-SUM(G12:G12)</f>
        <v>260658</v>
      </c>
      <c r="W12" s="183">
        <f>SUM(S12:S12)/SUM(G12:G12)</f>
        <v>2.677908166878</v>
      </c>
      <c r="Y12" s="184"/>
      <c r="Z12" s="185">
        <f>IF(K12=0,"",IF(Y12=0,"",(Y12/K12)))</f>
        <v>0</v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>
        <f>IF(K12=0,"",IF(AH12=0,"",(AH12/K12)))</f>
        <v>0</v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>
        <f>IF(K12=0,"",IF(AQ12=0,"",(AQ12/K12)))</f>
        <v>0</v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/>
      <c r="BA12" s="203">
        <f>IF(K12=0,"",IF(AZ12=0,"",(AZ12/K12)))</f>
        <v>0</v>
      </c>
      <c r="BB12" s="202"/>
      <c r="BC12" s="204" t="str">
        <f>IFERROR(BB12/AZ12,"-")</f>
        <v>-</v>
      </c>
      <c r="BD12" s="205"/>
      <c r="BE12" s="206" t="str">
        <f>IFERROR(BD12/AZ12,"-")</f>
        <v>-</v>
      </c>
      <c r="BF12" s="207"/>
      <c r="BG12" s="207"/>
      <c r="BH12" s="207"/>
      <c r="BI12" s="208">
        <v>6</v>
      </c>
      <c r="BJ12" s="209">
        <f>IF(K12=0,"",IF(BI12=0,"",(BI12/K12)))</f>
        <v>0.23076923076923</v>
      </c>
      <c r="BK12" s="210">
        <v>1</v>
      </c>
      <c r="BL12" s="211">
        <f>IFERROR(BK12/BI12,"-")</f>
        <v>0.16666666666667</v>
      </c>
      <c r="BM12" s="212">
        <v>164000</v>
      </c>
      <c r="BN12" s="213">
        <f>IFERROR(BM12/BI12,"-")</f>
        <v>27333.333333333</v>
      </c>
      <c r="BO12" s="214"/>
      <c r="BP12" s="214"/>
      <c r="BQ12" s="214">
        <v>1</v>
      </c>
      <c r="BR12" s="215">
        <v>16</v>
      </c>
      <c r="BS12" s="216">
        <f>IF(K12=0,"",IF(BR12=0,"",(BR12/K12)))</f>
        <v>0.61538461538462</v>
      </c>
      <c r="BT12" s="217">
        <v>3</v>
      </c>
      <c r="BU12" s="218">
        <f>IFERROR(BT12/BR12,"-")</f>
        <v>0.1875</v>
      </c>
      <c r="BV12" s="219">
        <v>178000</v>
      </c>
      <c r="BW12" s="220">
        <f>IFERROR(BV12/BR12,"-")</f>
        <v>11125</v>
      </c>
      <c r="BX12" s="221"/>
      <c r="BY12" s="221">
        <v>1</v>
      </c>
      <c r="BZ12" s="221">
        <v>2</v>
      </c>
      <c r="CA12" s="222">
        <v>4</v>
      </c>
      <c r="CB12" s="223">
        <f>IF(K12=0,"",IF(CA12=0,"",(CA12/K12)))</f>
        <v>0.15384615384615</v>
      </c>
      <c r="CC12" s="224">
        <v>1</v>
      </c>
      <c r="CD12" s="225">
        <f>IFERROR(CC12/CA12,"-")</f>
        <v>0.25</v>
      </c>
      <c r="CE12" s="226">
        <v>74005</v>
      </c>
      <c r="CF12" s="227">
        <f>IFERROR(CE12/CA12,"-")</f>
        <v>18501.25</v>
      </c>
      <c r="CG12" s="228"/>
      <c r="CH12" s="228"/>
      <c r="CI12" s="228">
        <v>1</v>
      </c>
      <c r="CJ12" s="229">
        <v>5</v>
      </c>
      <c r="CK12" s="230">
        <v>416005</v>
      </c>
      <c r="CL12" s="230">
        <v>164000</v>
      </c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147</v>
      </c>
      <c r="F15" s="251"/>
      <c r="G15" s="343">
        <f>SUM(G6:G14)</f>
        <v>7792655</v>
      </c>
      <c r="H15" s="250">
        <f>SUM(H6:H14)</f>
        <v>10487</v>
      </c>
      <c r="I15" s="250">
        <f>SUM(I6:I14)</f>
        <v>0</v>
      </c>
      <c r="J15" s="250">
        <f>SUM(J6:J14)</f>
        <v>306038</v>
      </c>
      <c r="K15" s="250">
        <f>SUM(K6:K14)</f>
        <v>2585</v>
      </c>
      <c r="L15" s="252">
        <f>IFERROR(K15/J15,"-")</f>
        <v>0.0084466634862337</v>
      </c>
      <c r="M15" s="253">
        <f>SUM(M6:M14)</f>
        <v>72</v>
      </c>
      <c r="N15" s="253">
        <f>SUM(N6:N14)</f>
        <v>616</v>
      </c>
      <c r="O15" s="252">
        <f>IFERROR(M15/K15,"-")</f>
        <v>0.027852998065764</v>
      </c>
      <c r="P15" s="254">
        <f>IFERROR(G15/K15,"-")</f>
        <v>3014.5667311412</v>
      </c>
      <c r="Q15" s="255">
        <f>SUM(Q6:Q14)</f>
        <v>207</v>
      </c>
      <c r="R15" s="252">
        <f>IFERROR(Q15/K15,"-")</f>
        <v>0.080077369439072</v>
      </c>
      <c r="S15" s="343">
        <f>SUM(S6:S14)</f>
        <v>18589611</v>
      </c>
      <c r="T15" s="343">
        <f>IFERROR(S15/K15,"-")</f>
        <v>7191.3388781431</v>
      </c>
      <c r="U15" s="343">
        <f>IFERROR(S15/Q15,"-")</f>
        <v>89804.884057971</v>
      </c>
      <c r="V15" s="343">
        <f>S15-G15</f>
        <v>10796956</v>
      </c>
      <c r="W15" s="256">
        <f>S15/G15</f>
        <v>2.3855298354669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