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<sst xmlns="http://schemas.openxmlformats.org/spreadsheetml/2006/main" uniqueCount="250">
  <si>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</si>
  <si>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</si>
  <si>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</si>
  <si>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</si>
  <si>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</si>
  <si>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</si>
  <si>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</si>
  <si>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</si>
  <si>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</si>
  <si>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</si>
  <si>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</si>
  <si>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</si>
  <si>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</si>
  <si>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</si>
  <si>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</si>
  <si>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</si>
  <si>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</si>
  <si>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</si>
  <si>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</si>
  <si>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</si>
  <si>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</si>
  <si>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</si>
  <si>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</si>
  <si>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</si>
  <si>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</si>
  <si>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</si>
  <si>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</si>
  <si>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04月</t>
  </si>
  <si>
    <t>ヘスティア</t>
  </si>
  <si>
    <t>最終更新日</t>
  </si>
  <si>
    <t>05月10日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</si>
  <si>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</si>
  <si>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</si>
  <si>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</si>
  <si>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</si>
  <si>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</si>
  <si>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</si>
  <si>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</si>
  <si>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</si>
  <si>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</si>
  <si>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</si>
  <si>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</si>
  <si>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</si>
  <si>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</si>
  <si>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</si>
  <si>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</si>
  <si>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</si>
  <si>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</si>
  <si>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</si>
  <si>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</si>
  <si>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</si>
  <si>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</si>
  <si>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</si>
  <si>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</si>
  <si>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</si>
  <si>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</si>
  <si>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</si>
  <si>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</si>
  <si>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</si>
  <si>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</si>
  <si>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</si>
  <si>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</si>
  <si>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</si>
  <si>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ln_ink1197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</si>
  <si>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</si>
  <si>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</si>
  <si>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</si>
  <si>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</si>
  <si>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</si>
  <si>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</si>
  <si>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ic4383</t>
  </si>
  <si>
    <t>空電</t>
  </si>
  <si>
    <t>ln_ink1198</t>
  </si>
  <si>
    <t>右女9版(ヘスティア)(LINEver)（高宮菜々子）</t>
  </si>
  <si>
    <t>学生いませんギャルもいません熟女熟女熟女熟女(LINEver)</t>
  </si>
  <si>
    <t>半5段つかみ15段</t>
  </si>
  <si>
    <t>ic4384</t>
  </si>
  <si>
    <t>ic4385</t>
  </si>
  <si>
    <t>縦書き版（高宮菜々子）</t>
  </si>
  <si>
    <t>優しい相手募集2</t>
  </si>
  <si>
    <t>lp07</t>
  </si>
  <si>
    <t>16～31日</t>
  </si>
  <si>
    <t>ic4386</t>
  </si>
  <si>
    <t>ic4387</t>
  </si>
  <si>
    <t>ic4388</t>
  </si>
  <si>
    <t>ln_ink1199</t>
  </si>
  <si>
    <t>デリヘル版2(LINEver)（藤井レイラ）</t>
  </si>
  <si>
    <t>もう50代の熟女だけど</t>
  </si>
  <si>
    <t>サンスポ関西</t>
  </si>
  <si>
    <t>ic4389</t>
  </si>
  <si>
    <t>ln_ink1200</t>
  </si>
  <si>
    <t>ic4390</t>
  </si>
  <si>
    <t>ic4391</t>
  </si>
  <si>
    <t>ic4392</t>
  </si>
  <si>
    <t>ic4393</t>
  </si>
  <si>
    <t>ic4394</t>
  </si>
  <si>
    <t>ic4395</t>
  </si>
  <si>
    <t>興奮版(女性求人)（高宮菜々子）</t>
  </si>
  <si>
    <t>学生いませんギャルもいません熟女熟女熟女熟女</t>
  </si>
  <si>
    <t>lp15</t>
  </si>
  <si>
    <t>スポニチ関東</t>
  </si>
  <si>
    <t>半2段つかみ10段保証</t>
  </si>
  <si>
    <t>10段保証</t>
  </si>
  <si>
    <t>ic4396</t>
  </si>
  <si>
    <t>デリヘル版3(女性求人)（高宮菜々子）</t>
  </si>
  <si>
    <t>70歳までの出会いお手伝い</t>
  </si>
  <si>
    <t>ln_ink1201</t>
  </si>
  <si>
    <t>LINE版(つかみ)(女性求人)（高宮菜々子）</t>
  </si>
  <si>
    <t>LINEで熟女と出会いができるんです</t>
  </si>
  <si>
    <t>ic4397</t>
  </si>
  <si>
    <t>胸の上広告版(女性求人)（藤井レイラ）</t>
  </si>
  <si>
    <t>ic4398</t>
  </si>
  <si>
    <t>(空電共通)</t>
  </si>
  <si>
    <t>ln_ink1202</t>
  </si>
  <si>
    <t>再婚&amp;理解者版(LINEver)(女性求人)（高宮菜々子）</t>
  </si>
  <si>
    <t>再婚&amp;理解者(LINEver)</t>
  </si>
  <si>
    <t>スポニチ関西</t>
  </si>
  <si>
    <t>ic4399</t>
  </si>
  <si>
    <t>求人風(女性求人)（高宮菜々子）</t>
  </si>
  <si>
    <t>「出会い不足解消に〇〇」</t>
  </si>
  <si>
    <t>ln_ink1203</t>
  </si>
  <si>
    <t>ic4400</t>
  </si>
  <si>
    <t>いろいろな疑問版(女性求人)（藤井レイラ）</t>
  </si>
  <si>
    <t>登録すればわかります</t>
  </si>
  <si>
    <t>ic4401</t>
  </si>
  <si>
    <t>ln_ink1204</t>
  </si>
  <si>
    <t>令和最新版(LINEver)（複数）</t>
  </si>
  <si>
    <t>熟女の祭典</t>
  </si>
  <si>
    <t>スポーツ報知関西</t>
  </si>
  <si>
    <t>ic4402</t>
  </si>
  <si>
    <t>胸の上広告版（藤井レイラ）</t>
  </si>
  <si>
    <t>ln_ink1205</t>
  </si>
  <si>
    <t>右女9版(ヘスティア)(LINEver)(女性求人)（藤井レイラ）</t>
  </si>
  <si>
    <t>ic4403</t>
  </si>
  <si>
    <t>男女募集版（高宮菜々子）</t>
  </si>
  <si>
    <t>半2バージョンエロ</t>
  </si>
  <si>
    <t>ic4404</t>
  </si>
  <si>
    <t>ln_ink1206</t>
  </si>
  <si>
    <t>電話orライン１(LINEver)(女性求人)（複数）</t>
  </si>
  <si>
    <t>50歳以上あなたはどちらのタイプ</t>
  </si>
  <si>
    <t>ニッカン西部</t>
  </si>
  <si>
    <t>半2段つかみ20段保証</t>
  </si>
  <si>
    <t>1～10日</t>
  </si>
  <si>
    <t>ic4405</t>
  </si>
  <si>
    <t>11～20日</t>
  </si>
  <si>
    <t>ln_ink1207</t>
  </si>
  <si>
    <t>男女募集版(LINEver)（高宮菜々子）</t>
  </si>
  <si>
    <t>21～31日</t>
  </si>
  <si>
    <t>ic4406</t>
  </si>
  <si>
    <t>ln_ink1208</t>
  </si>
  <si>
    <t>熟女がエロくて版2(LINEver)（複数）</t>
  </si>
  <si>
    <t>欲におぼれた女が続々登録</t>
  </si>
  <si>
    <t>東スポ</t>
  </si>
  <si>
    <t>アダルト面4C大雑4～5回</t>
  </si>
  <si>
    <t>4月04日(金)</t>
  </si>
  <si>
    <t>ic4407</t>
  </si>
  <si>
    <t>即ヤリ版（高宮菜々子）</t>
  </si>
  <si>
    <t>魅惑の体験</t>
  </si>
  <si>
    <t>lp03</t>
  </si>
  <si>
    <t>4月11日(金)</t>
  </si>
  <si>
    <t>ln_ink1209</t>
  </si>
  <si>
    <t>熟女属性版(LINEver)（高宮菜々子）</t>
  </si>
  <si>
    <t>ワンナイト目的</t>
  </si>
  <si>
    <t>4月25日(金)</t>
  </si>
  <si>
    <t>ic4408</t>
  </si>
  <si>
    <t>ic4409</t>
  </si>
  <si>
    <t>食い込み版（フリー女性⑨）</t>
  </si>
  <si>
    <t>割り切って出会い</t>
  </si>
  <si>
    <t>アダルト面4C全3段</t>
  </si>
  <si>
    <t>4月21日(月)</t>
  </si>
  <si>
    <t>ic4410</t>
  </si>
  <si>
    <t>ln_ink1210</t>
  </si>
  <si>
    <t>ヤリもく限定版(LINEver)（晶エリー）</t>
  </si>
  <si>
    <t>真面目な出会いはお断り</t>
  </si>
  <si>
    <t>中京スポーツ</t>
  </si>
  <si>
    <t>ic4411</t>
  </si>
  <si>
    <t>ヤリモクじゃダメですか（フリー女性⑧）</t>
  </si>
  <si>
    <t>高速マッチング恋愛</t>
  </si>
  <si>
    <t>ln_ink1211</t>
  </si>
  <si>
    <t>エッチの後に愛版(LINEver)（高宮菜々子）</t>
  </si>
  <si>
    <t>おじさんとためしたい</t>
  </si>
  <si>
    <t>4月19日(土)</t>
  </si>
  <si>
    <t>ic4412</t>
  </si>
  <si>
    <t>熟女属性版（高宮菜々子）</t>
  </si>
  <si>
    <t>ic4413</t>
  </si>
  <si>
    <t>ln_ink1212</t>
  </si>
  <si>
    <t>寂しい女たち版(LINEver)（フリー女性②）</t>
  </si>
  <si>
    <t>私じゃダメですか尻画像</t>
  </si>
  <si>
    <t>大スポ</t>
  </si>
  <si>
    <t>ic4414</t>
  </si>
  <si>
    <t>今からできる版（フリー女性①）</t>
  </si>
  <si>
    <t>私とHしない？</t>
  </si>
  <si>
    <t>ln_ink1213</t>
  </si>
  <si>
    <t>ic4415</t>
  </si>
  <si>
    <t>ic4416</t>
  </si>
  <si>
    <t>ln_ink1214</t>
  </si>
  <si>
    <t>男女募集版(LINEver)（藤井レイラ）</t>
  </si>
  <si>
    <t>全5段バージョン</t>
  </si>
  <si>
    <t>全5段</t>
  </si>
  <si>
    <t>4月12日(土)</t>
  </si>
  <si>
    <t>ic4417</t>
  </si>
  <si>
    <t>ic4418</t>
  </si>
  <si>
    <t>デイリースポーツ関西</t>
  </si>
  <si>
    <t>4C終面全5段</t>
  </si>
  <si>
    <t>4月27日(日)</t>
  </si>
  <si>
    <t>ic4419</t>
  </si>
  <si>
    <t>新聞 TOTAL</t>
  </si>
  <si>
    <t>●雑誌 広告</t>
  </si>
  <si>
    <t>za268</t>
  </si>
  <si>
    <t>日本ジャーナル出版</t>
  </si>
  <si>
    <t>優しい相手募集</t>
  </si>
  <si>
    <t>lp01</t>
  </si>
  <si>
    <t>週刊実話</t>
  </si>
  <si>
    <t>1C2P</t>
  </si>
  <si>
    <t>4月24日(木)</t>
  </si>
  <si>
    <t>za269</t>
  </si>
  <si>
    <t>ad906</t>
  </si>
  <si>
    <t>大洋図書</t>
  </si>
  <si>
    <t>5P風俗ヘスティア(高宮菜々子さん)</t>
  </si>
  <si>
    <t>臨時増刊ラヴァーズ</t>
  </si>
  <si>
    <t>1C5P</t>
  </si>
  <si>
    <t>ad907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</si>
  <si>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</si>
  <si>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</si>
  <si>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</si>
  <si>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</si>
  <si>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</si>
  <si>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</si>
  <si>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</si>
  <si>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4/1～4/30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</si>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</sst>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55</v>
      </c>
      <c r="D6" s="330">
        <v>1490000</v>
      </c>
      <c r="E6" s="79">
        <v>662</v>
      </c>
      <c r="F6" s="79">
        <v>267</v>
      </c>
      <c r="G6" s="79">
        <v>428</v>
      </c>
      <c r="H6" s="89">
        <v>123</v>
      </c>
      <c r="I6" s="90">
        <v>0</v>
      </c>
      <c r="J6" s="143">
        <f>H6+I6</f>
        <v>123</v>
      </c>
      <c r="K6" s="80">
        <f>IFERROR(J6/G6,"-")</f>
        <v>0.28738317757009</v>
      </c>
      <c r="L6" s="79">
        <v>31</v>
      </c>
      <c r="M6" s="79">
        <v>15</v>
      </c>
      <c r="N6" s="80">
        <f>IFERROR(L6/J6,"-")</f>
        <v>0.2520325203252</v>
      </c>
      <c r="O6" s="81">
        <f>IFERROR(D6/J6,"-")</f>
        <v>12113.821138211</v>
      </c>
      <c r="P6" s="82">
        <v>9</v>
      </c>
      <c r="Q6" s="80">
        <f>IFERROR(P6/J6,"-")</f>
        <v>0.073170731707317</v>
      </c>
      <c r="R6" s="335">
        <v>242300</v>
      </c>
      <c r="S6" s="336">
        <f>IFERROR(R6/J6,"-")</f>
        <v>1969.918699187</v>
      </c>
      <c r="T6" s="336">
        <f>IFERROR(R6/P6,"-")</f>
        <v>26922.222222222</v>
      </c>
      <c r="U6" s="330">
        <f>IFERROR(R6-D6,"-")</f>
        <v>-1247700</v>
      </c>
      <c r="V6" s="83">
        <f>R6/D6</f>
        <v>0.16261744966443</v>
      </c>
      <c r="W6" s="77"/>
      <c r="X6" s="142"/>
    </row>
    <row r="7" spans="1:24">
      <c r="A7" s="78"/>
      <c r="B7" s="84" t="s">
        <v>24</v>
      </c>
      <c r="C7" s="84">
        <v>4</v>
      </c>
      <c r="D7" s="330">
        <v>275000</v>
      </c>
      <c r="E7" s="79">
        <v>250</v>
      </c>
      <c r="F7" s="79">
        <v>80</v>
      </c>
      <c r="G7" s="79">
        <v>224</v>
      </c>
      <c r="H7" s="89">
        <v>31</v>
      </c>
      <c r="I7" s="90">
        <v>1</v>
      </c>
      <c r="J7" s="143">
        <f>H7+I7</f>
        <v>32</v>
      </c>
      <c r="K7" s="80">
        <f>IFERROR(J7/G7,"-")</f>
        <v>0.14285714285714</v>
      </c>
      <c r="L7" s="79">
        <v>24</v>
      </c>
      <c r="M7" s="79">
        <v>3</v>
      </c>
      <c r="N7" s="80">
        <f>IFERROR(L7/J7,"-")</f>
        <v>0.75</v>
      </c>
      <c r="O7" s="81">
        <f>IFERROR(D7/J7,"-")</f>
        <v>8593.75</v>
      </c>
      <c r="P7" s="82">
        <v>8</v>
      </c>
      <c r="Q7" s="80">
        <f>IFERROR(P7/J7,"-")</f>
        <v>0.25</v>
      </c>
      <c r="R7" s="335">
        <v>129100</v>
      </c>
      <c r="S7" s="336">
        <f>IFERROR(R7/J7,"-")</f>
        <v>4034.375</v>
      </c>
      <c r="T7" s="336">
        <f>IFERROR(R7/P7,"-")</f>
        <v>16137.5</v>
      </c>
      <c r="U7" s="330">
        <f>IFERROR(R7-D7,"-")</f>
        <v>-145900</v>
      </c>
      <c r="V7" s="83">
        <f>R7/D7</f>
        <v>0.46945454545455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2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7</v>
      </c>
      <c r="D9" s="330">
        <v>9243076</v>
      </c>
      <c r="E9" s="79">
        <v>11869</v>
      </c>
      <c r="F9" s="79">
        <v>0</v>
      </c>
      <c r="G9" s="79">
        <v>300569</v>
      </c>
      <c r="H9" s="89">
        <v>2607</v>
      </c>
      <c r="I9" s="90">
        <v>88</v>
      </c>
      <c r="J9" s="143">
        <f>H9+I9</f>
        <v>2695</v>
      </c>
      <c r="K9" s="80">
        <f>IFERROR(J9/G9,"-")</f>
        <v>0.0089663271994118</v>
      </c>
      <c r="L9" s="79">
        <v>425</v>
      </c>
      <c r="M9" s="79">
        <v>705</v>
      </c>
      <c r="N9" s="80">
        <f>IFERROR(L9/J9,"-")</f>
        <v>0.15769944341373</v>
      </c>
      <c r="O9" s="81">
        <f>IFERROR(D9/J9,"-")</f>
        <v>3429.7128014842</v>
      </c>
      <c r="P9" s="82">
        <v>291</v>
      </c>
      <c r="Q9" s="80">
        <f>IFERROR(P9/J9,"-")</f>
        <v>0.10797773654917</v>
      </c>
      <c r="R9" s="335">
        <v>7151350</v>
      </c>
      <c r="S9" s="336">
        <f>IFERROR(R9/J9,"-")</f>
        <v>2653.5621521336</v>
      </c>
      <c r="T9" s="336">
        <f>IFERROR(R9/P9,"-")</f>
        <v>24575.085910653</v>
      </c>
      <c r="U9" s="330">
        <f>IFERROR(R9-D9,"-")</f>
        <v>-2091726</v>
      </c>
      <c r="V9" s="83">
        <f>R9/D9</f>
        <v>0.77369806328543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11008076</v>
      </c>
      <c r="E12" s="41">
        <f>SUM(E6:E10)</f>
        <v>12781</v>
      </c>
      <c r="F12" s="41">
        <f>SUM(F6:F10)</f>
        <v>347</v>
      </c>
      <c r="G12" s="41">
        <f>SUM(G6:G10)</f>
        <v>301223</v>
      </c>
      <c r="H12" s="41">
        <f>SUM(H6:H10)</f>
        <v>2761</v>
      </c>
      <c r="I12" s="41">
        <f>SUM(I6:I10)</f>
        <v>89</v>
      </c>
      <c r="J12" s="41">
        <f>SUM(J6:J10)</f>
        <v>2850</v>
      </c>
      <c r="K12" s="42">
        <f>IFERROR(J12/G12,"-")</f>
        <v>0.0094614289081511</v>
      </c>
      <c r="L12" s="76">
        <f>SUM(L6:L10)</f>
        <v>480</v>
      </c>
      <c r="M12" s="76">
        <f>SUM(M6:M10)</f>
        <v>723</v>
      </c>
      <c r="N12" s="42">
        <f>IFERROR(L12/J12,"-")</f>
        <v>0.16842105263158</v>
      </c>
      <c r="O12" s="43">
        <f>IFERROR(D12/J12,"-")</f>
        <v>3862.4828070175</v>
      </c>
      <c r="P12" s="44">
        <f>SUM(P6:P10)</f>
        <v>308</v>
      </c>
      <c r="Q12" s="42">
        <f>IFERROR(P12/J12,"-")</f>
        <v>0.1080701754386</v>
      </c>
      <c r="R12" s="333">
        <f>SUM(R6:R10)</f>
        <v>7522750</v>
      </c>
      <c r="S12" s="333">
        <f>IFERROR(R12/J12,"-")</f>
        <v>2639.5614035088</v>
      </c>
      <c r="T12" s="333">
        <f>IFERROR(R12/P12,"-")</f>
        <v>24424.512987013</v>
      </c>
      <c r="U12" s="333">
        <f>SUM(U6:U10)</f>
        <v>-3485326</v>
      </c>
      <c r="V12" s="45">
        <f>IFERROR(R12/D12,"-")</f>
        <v>0.68338463506248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0.091176470588235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0</v>
      </c>
      <c r="L6" s="79">
        <v>0</v>
      </c>
      <c r="M6" s="79">
        <v>0</v>
      </c>
      <c r="N6" s="89">
        <v>6</v>
      </c>
      <c r="O6" s="90">
        <v>0</v>
      </c>
      <c r="P6" s="91">
        <f>N6+O6</f>
        <v>6</v>
      </c>
      <c r="Q6" s="80" t="str">
        <f>IFERROR(P6/M6,"-")</f>
        <v>-</v>
      </c>
      <c r="R6" s="79">
        <v>2</v>
      </c>
      <c r="S6" s="79">
        <v>0</v>
      </c>
      <c r="T6" s="80">
        <f>IFERROR(R6/(P6),"-")</f>
        <v>0.33333333333333</v>
      </c>
      <c r="U6" s="336">
        <f>IFERROR(J6/SUM(N6:O21),"-")</f>
        <v>9714.2857142857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-309000</v>
      </c>
      <c r="AB6" s="83">
        <f>SUM(X6:X21)/SUM(J6:J21)</f>
        <v>0.091176470588235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21</v>
      </c>
      <c r="L7" s="79">
        <v>17</v>
      </c>
      <c r="M7" s="79">
        <v>12</v>
      </c>
      <c r="N7" s="89">
        <v>1</v>
      </c>
      <c r="O7" s="90">
        <v>0</v>
      </c>
      <c r="P7" s="91">
        <f>N7+O7</f>
        <v>1</v>
      </c>
      <c r="Q7" s="80">
        <f>IFERROR(P7/M7,"-")</f>
        <v>0.083333333333333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73</v>
      </c>
      <c r="E8" s="347" t="s">
        <v>74</v>
      </c>
      <c r="F8" s="347" t="s">
        <v>66</v>
      </c>
      <c r="G8" s="88" t="s">
        <v>67</v>
      </c>
      <c r="H8" s="88" t="s">
        <v>75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76</v>
      </c>
      <c r="C9" s="347"/>
      <c r="D9" s="347" t="s">
        <v>73</v>
      </c>
      <c r="E9" s="347" t="s">
        <v>74</v>
      </c>
      <c r="F9" s="347" t="s">
        <v>71</v>
      </c>
      <c r="G9" s="88"/>
      <c r="H9" s="88"/>
      <c r="I9" s="88"/>
      <c r="J9" s="330"/>
      <c r="K9" s="79">
        <v>9</v>
      </c>
      <c r="L9" s="79">
        <v>7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77</v>
      </c>
      <c r="C10" s="347"/>
      <c r="D10" s="347" t="s">
        <v>78</v>
      </c>
      <c r="E10" s="347" t="s">
        <v>79</v>
      </c>
      <c r="F10" s="347" t="s">
        <v>80</v>
      </c>
      <c r="G10" s="88" t="s">
        <v>67</v>
      </c>
      <c r="H10" s="88" t="s">
        <v>68</v>
      </c>
      <c r="I10" s="88" t="s">
        <v>81</v>
      </c>
      <c r="J10" s="330"/>
      <c r="K10" s="79">
        <v>16</v>
      </c>
      <c r="L10" s="79">
        <v>0</v>
      </c>
      <c r="M10" s="79">
        <v>63</v>
      </c>
      <c r="N10" s="89">
        <v>7</v>
      </c>
      <c r="O10" s="90">
        <v>0</v>
      </c>
      <c r="P10" s="91">
        <f>N10+O10</f>
        <v>7</v>
      </c>
      <c r="Q10" s="80">
        <f>IFERROR(P10/M10,"-")</f>
        <v>0.11111111111111</v>
      </c>
      <c r="R10" s="79">
        <v>3</v>
      </c>
      <c r="S10" s="79">
        <v>1</v>
      </c>
      <c r="T10" s="80">
        <f>IFERROR(R10/(P10),"-")</f>
        <v>0.42857142857143</v>
      </c>
      <c r="U10" s="336"/>
      <c r="V10" s="82">
        <v>2</v>
      </c>
      <c r="W10" s="80">
        <f>IF(P10=0,"-",V10/P10)</f>
        <v>0.28571428571429</v>
      </c>
      <c r="X10" s="335">
        <v>8000</v>
      </c>
      <c r="Y10" s="336">
        <f>IFERROR(X10/P10,"-")</f>
        <v>1142.8571428571</v>
      </c>
      <c r="Z10" s="336">
        <f>IFERROR(X10/V10,"-")</f>
        <v>4000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5</v>
      </c>
      <c r="BO10" s="118">
        <f>IF(P10=0,"",IF(BN10=0,"",(BN10/P10)))</f>
        <v>0.71428571428571</v>
      </c>
      <c r="BP10" s="119">
        <v>1</v>
      </c>
      <c r="BQ10" s="120">
        <f>IFERROR(BP10/BN10,"-")</f>
        <v>0.2</v>
      </c>
      <c r="BR10" s="121">
        <v>3000</v>
      </c>
      <c r="BS10" s="122">
        <f>IFERROR(BR10/BN10,"-")</f>
        <v>600</v>
      </c>
      <c r="BT10" s="123">
        <v>1</v>
      </c>
      <c r="BU10" s="123"/>
      <c r="BV10" s="123"/>
      <c r="BW10" s="124">
        <v>1</v>
      </c>
      <c r="BX10" s="125">
        <f>IF(P10=0,"",IF(BW10=0,"",(BW10/P10)))</f>
        <v>0.14285714285714</v>
      </c>
      <c r="BY10" s="126">
        <v>1</v>
      </c>
      <c r="BZ10" s="127">
        <f>IFERROR(BY10/BW10,"-")</f>
        <v>1</v>
      </c>
      <c r="CA10" s="128">
        <v>5000</v>
      </c>
      <c r="CB10" s="129">
        <f>IFERROR(CA10/BW10,"-")</f>
        <v>5000</v>
      </c>
      <c r="CC10" s="130">
        <v>1</v>
      </c>
      <c r="CD10" s="130"/>
      <c r="CE10" s="130"/>
      <c r="CF10" s="131">
        <v>1</v>
      </c>
      <c r="CG10" s="132">
        <f>IF(P10=0,"",IF(CF10=0,"",(CF10/P10)))</f>
        <v>0.14285714285714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2</v>
      </c>
      <c r="CP10" s="139">
        <v>8000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82</v>
      </c>
      <c r="C11" s="347"/>
      <c r="D11" s="347" t="s">
        <v>78</v>
      </c>
      <c r="E11" s="347" t="s">
        <v>79</v>
      </c>
      <c r="F11" s="347" t="s">
        <v>71</v>
      </c>
      <c r="G11" s="88"/>
      <c r="H11" s="88"/>
      <c r="I11" s="88"/>
      <c r="J11" s="330"/>
      <c r="K11" s="79">
        <v>23</v>
      </c>
      <c r="L11" s="79">
        <v>13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83</v>
      </c>
      <c r="C12" s="347"/>
      <c r="D12" s="347" t="s">
        <v>78</v>
      </c>
      <c r="E12" s="347" t="s">
        <v>79</v>
      </c>
      <c r="F12" s="347" t="s">
        <v>80</v>
      </c>
      <c r="G12" s="88" t="s">
        <v>67</v>
      </c>
      <c r="H12" s="88" t="s">
        <v>75</v>
      </c>
      <c r="I12" s="88"/>
      <c r="J12" s="330"/>
      <c r="K12" s="79">
        <v>6</v>
      </c>
      <c r="L12" s="79">
        <v>0</v>
      </c>
      <c r="M12" s="79">
        <v>23</v>
      </c>
      <c r="N12" s="89">
        <v>1</v>
      </c>
      <c r="O12" s="90">
        <v>0</v>
      </c>
      <c r="P12" s="91">
        <f>N12+O12</f>
        <v>1</v>
      </c>
      <c r="Q12" s="80">
        <f>IFERROR(P12/M12,"-")</f>
        <v>0.043478260869565</v>
      </c>
      <c r="R12" s="79">
        <v>1</v>
      </c>
      <c r="S12" s="79">
        <v>0</v>
      </c>
      <c r="T12" s="80">
        <f>IFERROR(R12/(P12),"-")</f>
        <v>1</v>
      </c>
      <c r="U12" s="336"/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84</v>
      </c>
      <c r="C13" s="347"/>
      <c r="D13" s="347" t="s">
        <v>78</v>
      </c>
      <c r="E13" s="347" t="s">
        <v>79</v>
      </c>
      <c r="F13" s="347" t="s">
        <v>71</v>
      </c>
      <c r="G13" s="88"/>
      <c r="H13" s="88"/>
      <c r="I13" s="88"/>
      <c r="J13" s="330"/>
      <c r="K13" s="79">
        <v>12</v>
      </c>
      <c r="L13" s="79">
        <v>7</v>
      </c>
      <c r="M13" s="79">
        <v>4</v>
      </c>
      <c r="N13" s="89">
        <v>1</v>
      </c>
      <c r="O13" s="90">
        <v>0</v>
      </c>
      <c r="P13" s="91">
        <f>N13+O13</f>
        <v>1</v>
      </c>
      <c r="Q13" s="80">
        <f>IFERROR(P13/M13,"-")</f>
        <v>0.25</v>
      </c>
      <c r="R13" s="79">
        <v>1</v>
      </c>
      <c r="S13" s="79">
        <v>0</v>
      </c>
      <c r="T13" s="80">
        <f>IFERROR(R13/(P13),"-")</f>
        <v>1</v>
      </c>
      <c r="U13" s="336"/>
      <c r="V13" s="82">
        <v>1</v>
      </c>
      <c r="W13" s="80">
        <f>IF(P13=0,"-",V13/P13)</f>
        <v>1</v>
      </c>
      <c r="X13" s="335">
        <v>20000</v>
      </c>
      <c r="Y13" s="336">
        <f>IFERROR(X13/P13,"-")</f>
        <v>20000</v>
      </c>
      <c r="Z13" s="336">
        <f>IFERROR(X13/V13,"-")</f>
        <v>20000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1</v>
      </c>
      <c r="BY13" s="126">
        <v>1</v>
      </c>
      <c r="BZ13" s="127">
        <f>IFERROR(BY13/BW13,"-")</f>
        <v>1</v>
      </c>
      <c r="CA13" s="128">
        <v>20000</v>
      </c>
      <c r="CB13" s="129">
        <f>IFERROR(CA13/BW13,"-")</f>
        <v>20000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20000</v>
      </c>
      <c r="CQ13" s="139">
        <v>20000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85</v>
      </c>
      <c r="C14" s="347"/>
      <c r="D14" s="347" t="s">
        <v>86</v>
      </c>
      <c r="E14" s="347" t="s">
        <v>87</v>
      </c>
      <c r="F14" s="347" t="s">
        <v>66</v>
      </c>
      <c r="G14" s="88" t="s">
        <v>88</v>
      </c>
      <c r="H14" s="88" t="s">
        <v>68</v>
      </c>
      <c r="I14" s="88" t="s">
        <v>69</v>
      </c>
      <c r="J14" s="330"/>
      <c r="K14" s="79">
        <v>0</v>
      </c>
      <c r="L14" s="79">
        <v>0</v>
      </c>
      <c r="M14" s="79">
        <v>0</v>
      </c>
      <c r="N14" s="89">
        <v>10</v>
      </c>
      <c r="O14" s="90">
        <v>0</v>
      </c>
      <c r="P14" s="91">
        <f>N14+O14</f>
        <v>10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>
        <v>1</v>
      </c>
      <c r="AE14" s="93">
        <f>IF(P14=0,"",IF(AD14=0,"",(AD14/P14)))</f>
        <v>0.1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2</v>
      </c>
      <c r="AN14" s="99">
        <f>IF(P14=0,"",IF(AM14=0,"",(AM14/P14)))</f>
        <v>0.2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0.4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89</v>
      </c>
      <c r="C15" s="347"/>
      <c r="D15" s="347" t="s">
        <v>86</v>
      </c>
      <c r="E15" s="347" t="s">
        <v>87</v>
      </c>
      <c r="F15" s="347" t="s">
        <v>71</v>
      </c>
      <c r="G15" s="88"/>
      <c r="H15" s="88"/>
      <c r="I15" s="88"/>
      <c r="J15" s="330"/>
      <c r="K15" s="79">
        <v>51</v>
      </c>
      <c r="L15" s="79">
        <v>23</v>
      </c>
      <c r="M15" s="79">
        <v>26</v>
      </c>
      <c r="N15" s="89">
        <v>1</v>
      </c>
      <c r="O15" s="90">
        <v>0</v>
      </c>
      <c r="P15" s="91">
        <f>N15+O15</f>
        <v>1</v>
      </c>
      <c r="Q15" s="80">
        <f>IFERROR(P15/M15,"-")</f>
        <v>0.038461538461538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1</v>
      </c>
      <c r="CG15" s="132">
        <f>IF(P15=0,"",IF(CF15=0,"",(CF15/P15)))</f>
        <v>1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90</v>
      </c>
      <c r="C16" s="347"/>
      <c r="D16" s="347" t="s">
        <v>73</v>
      </c>
      <c r="E16" s="347" t="s">
        <v>74</v>
      </c>
      <c r="F16" s="347" t="s">
        <v>66</v>
      </c>
      <c r="G16" s="88" t="s">
        <v>88</v>
      </c>
      <c r="H16" s="88" t="s">
        <v>75</v>
      </c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91</v>
      </c>
      <c r="C17" s="347"/>
      <c r="D17" s="347" t="s">
        <v>73</v>
      </c>
      <c r="E17" s="347" t="s">
        <v>74</v>
      </c>
      <c r="F17" s="347" t="s">
        <v>71</v>
      </c>
      <c r="G17" s="88"/>
      <c r="H17" s="88"/>
      <c r="I17" s="88"/>
      <c r="J17" s="330"/>
      <c r="K17" s="79">
        <v>1</v>
      </c>
      <c r="L17" s="79">
        <v>1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92</v>
      </c>
      <c r="C18" s="347"/>
      <c r="D18" s="347" t="s">
        <v>78</v>
      </c>
      <c r="E18" s="347" t="s">
        <v>79</v>
      </c>
      <c r="F18" s="347" t="s">
        <v>80</v>
      </c>
      <c r="G18" s="88" t="s">
        <v>88</v>
      </c>
      <c r="H18" s="88" t="s">
        <v>68</v>
      </c>
      <c r="I18" s="88" t="s">
        <v>81</v>
      </c>
      <c r="J18" s="330"/>
      <c r="K18" s="79">
        <v>18</v>
      </c>
      <c r="L18" s="79">
        <v>0</v>
      </c>
      <c r="M18" s="79">
        <v>56</v>
      </c>
      <c r="N18" s="89">
        <v>3</v>
      </c>
      <c r="O18" s="90">
        <v>0</v>
      </c>
      <c r="P18" s="91">
        <f>N18+O18</f>
        <v>3</v>
      </c>
      <c r="Q18" s="80">
        <f>IFERROR(P18/M18,"-")</f>
        <v>0.053571428571429</v>
      </c>
      <c r="R18" s="79">
        <v>0</v>
      </c>
      <c r="S18" s="79">
        <v>2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93</v>
      </c>
      <c r="C19" s="347"/>
      <c r="D19" s="347" t="s">
        <v>78</v>
      </c>
      <c r="E19" s="347" t="s">
        <v>79</v>
      </c>
      <c r="F19" s="347" t="s">
        <v>71</v>
      </c>
      <c r="G19" s="88"/>
      <c r="H19" s="88"/>
      <c r="I19" s="88"/>
      <c r="J19" s="330"/>
      <c r="K19" s="79">
        <v>49</v>
      </c>
      <c r="L19" s="79">
        <v>35</v>
      </c>
      <c r="M19" s="79">
        <v>15</v>
      </c>
      <c r="N19" s="89">
        <v>4</v>
      </c>
      <c r="O19" s="90">
        <v>0</v>
      </c>
      <c r="P19" s="91">
        <f>N19+O19</f>
        <v>4</v>
      </c>
      <c r="Q19" s="80">
        <f>IFERROR(P19/M19,"-")</f>
        <v>0.26666666666667</v>
      </c>
      <c r="R19" s="79">
        <v>2</v>
      </c>
      <c r="S19" s="79">
        <v>1</v>
      </c>
      <c r="T19" s="80">
        <f>IFERROR(R19/(P19),"-")</f>
        <v>0.5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0.25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3</v>
      </c>
      <c r="CG19" s="132">
        <f>IF(P19=0,"",IF(CF19=0,"",(CF19/P19)))</f>
        <v>0.75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94</v>
      </c>
      <c r="C20" s="347"/>
      <c r="D20" s="347" t="s">
        <v>78</v>
      </c>
      <c r="E20" s="347" t="s">
        <v>79</v>
      </c>
      <c r="F20" s="347" t="s">
        <v>80</v>
      </c>
      <c r="G20" s="88" t="s">
        <v>88</v>
      </c>
      <c r="H20" s="88" t="s">
        <v>75</v>
      </c>
      <c r="I20" s="88"/>
      <c r="J20" s="330"/>
      <c r="K20" s="79">
        <v>2</v>
      </c>
      <c r="L20" s="79">
        <v>0</v>
      </c>
      <c r="M20" s="79">
        <v>27</v>
      </c>
      <c r="N20" s="89">
        <v>1</v>
      </c>
      <c r="O20" s="90">
        <v>0</v>
      </c>
      <c r="P20" s="91">
        <f>N20+O20</f>
        <v>1</v>
      </c>
      <c r="Q20" s="80">
        <f>IFERROR(P20/M20,"-")</f>
        <v>0.037037037037037</v>
      </c>
      <c r="R20" s="79">
        <v>0</v>
      </c>
      <c r="S20" s="79">
        <v>0</v>
      </c>
      <c r="T20" s="80">
        <f>IFERROR(R20/(P20),"-")</f>
        <v>0</v>
      </c>
      <c r="U20" s="336"/>
      <c r="V20" s="82">
        <v>1</v>
      </c>
      <c r="W20" s="80">
        <f>IF(P20=0,"-",V20/P20)</f>
        <v>1</v>
      </c>
      <c r="X20" s="335">
        <v>3000</v>
      </c>
      <c r="Y20" s="336">
        <f>IFERROR(X20/P20,"-")</f>
        <v>3000</v>
      </c>
      <c r="Z20" s="336">
        <f>IFERROR(X20/V20,"-")</f>
        <v>3000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1</v>
      </c>
      <c r="BY20" s="126">
        <v>1</v>
      </c>
      <c r="BZ20" s="127">
        <f>IFERROR(BY20/BW20,"-")</f>
        <v>1</v>
      </c>
      <c r="CA20" s="128">
        <v>3000</v>
      </c>
      <c r="CB20" s="129">
        <f>IFERROR(CA20/BW20,"-")</f>
        <v>3000</v>
      </c>
      <c r="CC20" s="130">
        <v>1</v>
      </c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95</v>
      </c>
      <c r="C21" s="347"/>
      <c r="D21" s="347" t="s">
        <v>78</v>
      </c>
      <c r="E21" s="347" t="s">
        <v>79</v>
      </c>
      <c r="F21" s="347" t="s">
        <v>71</v>
      </c>
      <c r="G21" s="88"/>
      <c r="H21" s="88"/>
      <c r="I21" s="88"/>
      <c r="J21" s="330"/>
      <c r="K21" s="79">
        <v>6</v>
      </c>
      <c r="L21" s="79">
        <v>5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347" t="s">
        <v>96</v>
      </c>
      <c r="C22" s="347"/>
      <c r="D22" s="347" t="s">
        <v>97</v>
      </c>
      <c r="E22" s="347" t="s">
        <v>98</v>
      </c>
      <c r="F22" s="347" t="s">
        <v>99</v>
      </c>
      <c r="G22" s="88" t="s">
        <v>100</v>
      </c>
      <c r="H22" s="88" t="s">
        <v>101</v>
      </c>
      <c r="I22" s="88" t="s">
        <v>102</v>
      </c>
      <c r="J22" s="330">
        <v>230000</v>
      </c>
      <c r="K22" s="79">
        <v>12</v>
      </c>
      <c r="L22" s="79">
        <v>0</v>
      </c>
      <c r="M22" s="79">
        <v>0</v>
      </c>
      <c r="N22" s="89">
        <v>2</v>
      </c>
      <c r="O22" s="90">
        <v>0</v>
      </c>
      <c r="P22" s="91">
        <f>N22+O22</f>
        <v>2</v>
      </c>
      <c r="Q22" s="80" t="str">
        <f>IFERROR(P22/M22,"-")</f>
        <v>-</v>
      </c>
      <c r="R22" s="79">
        <v>1</v>
      </c>
      <c r="S22" s="79">
        <v>0</v>
      </c>
      <c r="T22" s="80">
        <f>IFERROR(R22/(P22),"-")</f>
        <v>0.5</v>
      </c>
      <c r="U22" s="336">
        <f>IFERROR(J22/SUM(N22:O26),"-")</f>
        <v>15333.333333333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SUM(X22:X26)-SUM(J22:J26)</f>
        <v>-230000</v>
      </c>
      <c r="AB22" s="83">
        <f>SUM(X22:X26)/SUM(J22:J26)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103</v>
      </c>
      <c r="C23" s="347"/>
      <c r="D23" s="347" t="s">
        <v>104</v>
      </c>
      <c r="E23" s="347" t="s">
        <v>105</v>
      </c>
      <c r="F23" s="347" t="s">
        <v>99</v>
      </c>
      <c r="G23" s="88"/>
      <c r="H23" s="88" t="s">
        <v>101</v>
      </c>
      <c r="I23" s="88"/>
      <c r="J23" s="330"/>
      <c r="K23" s="79">
        <v>5</v>
      </c>
      <c r="L23" s="79">
        <v>0</v>
      </c>
      <c r="M23" s="79">
        <v>0</v>
      </c>
      <c r="N23" s="89">
        <v>2</v>
      </c>
      <c r="O23" s="90">
        <v>0</v>
      </c>
      <c r="P23" s="91">
        <f>N23+O23</f>
        <v>2</v>
      </c>
      <c r="Q23" s="80" t="str">
        <f>IFERROR(P23/M23,"-")</f>
        <v>-</v>
      </c>
      <c r="R23" s="79">
        <v>0</v>
      </c>
      <c r="S23" s="79">
        <v>0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2</v>
      </c>
      <c r="BX23" s="125">
        <f>IF(P23=0,"",IF(BW23=0,"",(BW23/P23)))</f>
        <v>1</v>
      </c>
      <c r="BY23" s="126">
        <v>1</v>
      </c>
      <c r="BZ23" s="127">
        <f>IFERROR(BY23/BW23,"-")</f>
        <v>0.5</v>
      </c>
      <c r="CA23" s="128">
        <v>14000</v>
      </c>
      <c r="CB23" s="129">
        <f>IFERROR(CA23/BW23,"-")</f>
        <v>7000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>
        <v>14000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106</v>
      </c>
      <c r="C24" s="347"/>
      <c r="D24" s="347" t="s">
        <v>107</v>
      </c>
      <c r="E24" s="347" t="s">
        <v>108</v>
      </c>
      <c r="F24" s="347" t="s">
        <v>66</v>
      </c>
      <c r="G24" s="88"/>
      <c r="H24" s="88" t="s">
        <v>101</v>
      </c>
      <c r="I24" s="88"/>
      <c r="J24" s="330"/>
      <c r="K24" s="79">
        <v>0</v>
      </c>
      <c r="L24" s="79">
        <v>0</v>
      </c>
      <c r="M24" s="79">
        <v>0</v>
      </c>
      <c r="N24" s="89">
        <v>5</v>
      </c>
      <c r="O24" s="90">
        <v>0</v>
      </c>
      <c r="P24" s="91">
        <f>N24+O24</f>
        <v>5</v>
      </c>
      <c r="Q24" s="80" t="str">
        <f>IFERROR(P24/M24,"-")</f>
        <v>-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0.2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0.4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0.4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109</v>
      </c>
      <c r="C25" s="347"/>
      <c r="D25" s="347" t="s">
        <v>110</v>
      </c>
      <c r="E25" s="347" t="s">
        <v>105</v>
      </c>
      <c r="F25" s="347" t="s">
        <v>99</v>
      </c>
      <c r="G25" s="88"/>
      <c r="H25" s="88" t="s">
        <v>101</v>
      </c>
      <c r="I25" s="88"/>
      <c r="J25" s="330"/>
      <c r="K25" s="79">
        <v>8</v>
      </c>
      <c r="L25" s="79">
        <v>0</v>
      </c>
      <c r="M25" s="79">
        <v>0</v>
      </c>
      <c r="N25" s="89">
        <v>0</v>
      </c>
      <c r="O25" s="90">
        <v>0</v>
      </c>
      <c r="P25" s="91">
        <f>N25+O25</f>
        <v>0</v>
      </c>
      <c r="Q25" s="80" t="str">
        <f>IFERROR(P25/M25,"-")</f>
        <v>-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111</v>
      </c>
      <c r="C26" s="347"/>
      <c r="D26" s="347" t="s">
        <v>112</v>
      </c>
      <c r="E26" s="347" t="s">
        <v>112</v>
      </c>
      <c r="F26" s="347" t="s">
        <v>71</v>
      </c>
      <c r="G26" s="88"/>
      <c r="H26" s="88"/>
      <c r="I26" s="88"/>
      <c r="J26" s="330"/>
      <c r="K26" s="79">
        <v>32</v>
      </c>
      <c r="L26" s="79">
        <v>26</v>
      </c>
      <c r="M26" s="79">
        <v>13</v>
      </c>
      <c r="N26" s="89">
        <v>6</v>
      </c>
      <c r="O26" s="90">
        <v>0</v>
      </c>
      <c r="P26" s="91">
        <f>N26+O26</f>
        <v>6</v>
      </c>
      <c r="Q26" s="80">
        <f>IFERROR(P26/M26,"-")</f>
        <v>0.46153846153846</v>
      </c>
      <c r="R26" s="79">
        <v>4</v>
      </c>
      <c r="S26" s="79">
        <v>0</v>
      </c>
      <c r="T26" s="80">
        <f>IFERROR(R26/(P26),"-")</f>
        <v>0.66666666666667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0.16666666666667</v>
      </c>
      <c r="AX26" s="104">
        <v>1</v>
      </c>
      <c r="AY26" s="106">
        <f>IFERROR(AX26/AV26,"-")</f>
        <v>1</v>
      </c>
      <c r="AZ26" s="107">
        <v>23000</v>
      </c>
      <c r="BA26" s="108">
        <f>IFERROR(AZ26/AV26,"-")</f>
        <v>23000</v>
      </c>
      <c r="BB26" s="109"/>
      <c r="BC26" s="109"/>
      <c r="BD26" s="109">
        <v>1</v>
      </c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0.33333333333333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0.33333333333333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0.16666666666667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0</v>
      </c>
      <c r="CP26" s="139">
        <v>0</v>
      </c>
      <c r="CQ26" s="139">
        <v>23000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0.021739130434783</v>
      </c>
      <c r="B27" s="347" t="s">
        <v>113</v>
      </c>
      <c r="C27" s="347"/>
      <c r="D27" s="347" t="s">
        <v>114</v>
      </c>
      <c r="E27" s="347" t="s">
        <v>115</v>
      </c>
      <c r="F27" s="347" t="s">
        <v>66</v>
      </c>
      <c r="G27" s="88" t="s">
        <v>116</v>
      </c>
      <c r="H27" s="88" t="s">
        <v>101</v>
      </c>
      <c r="I27" s="88" t="s">
        <v>102</v>
      </c>
      <c r="J27" s="330">
        <v>230000</v>
      </c>
      <c r="K27" s="79">
        <v>0</v>
      </c>
      <c r="L27" s="79">
        <v>0</v>
      </c>
      <c r="M27" s="79">
        <v>0</v>
      </c>
      <c r="N27" s="89">
        <v>2</v>
      </c>
      <c r="O27" s="90">
        <v>0</v>
      </c>
      <c r="P27" s="91">
        <f>N27+O27</f>
        <v>2</v>
      </c>
      <c r="Q27" s="80" t="str">
        <f>IFERROR(P27/M27,"-")</f>
        <v>-</v>
      </c>
      <c r="R27" s="79">
        <v>0</v>
      </c>
      <c r="S27" s="79">
        <v>1</v>
      </c>
      <c r="T27" s="80">
        <f>IFERROR(R27/(P27),"-")</f>
        <v>0</v>
      </c>
      <c r="U27" s="336">
        <f>IFERROR(J27/SUM(N27:O31),"-")</f>
        <v>23000</v>
      </c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>
        <f>SUM(X27:X31)-SUM(J27:J31)</f>
        <v>-225000</v>
      </c>
      <c r="AB27" s="83">
        <f>SUM(X27:X31)/SUM(J27:J31)</f>
        <v>0.021739130434783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0.5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117</v>
      </c>
      <c r="C28" s="347"/>
      <c r="D28" s="347" t="s">
        <v>118</v>
      </c>
      <c r="E28" s="347" t="s">
        <v>119</v>
      </c>
      <c r="F28" s="347" t="s">
        <v>99</v>
      </c>
      <c r="G28" s="88"/>
      <c r="H28" s="88" t="s">
        <v>101</v>
      </c>
      <c r="I28" s="88"/>
      <c r="J28" s="330"/>
      <c r="K28" s="79">
        <v>6</v>
      </c>
      <c r="L28" s="79">
        <v>0</v>
      </c>
      <c r="M28" s="79">
        <v>0</v>
      </c>
      <c r="N28" s="89">
        <v>2</v>
      </c>
      <c r="O28" s="90">
        <v>0</v>
      </c>
      <c r="P28" s="91">
        <f>N28+O28</f>
        <v>2</v>
      </c>
      <c r="Q28" s="80" t="str">
        <f>IFERROR(P28/M28,"-")</f>
        <v>-</v>
      </c>
      <c r="R28" s="79">
        <v>0</v>
      </c>
      <c r="S28" s="79">
        <v>2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120</v>
      </c>
      <c r="C29" s="347"/>
      <c r="D29" s="347" t="s">
        <v>107</v>
      </c>
      <c r="E29" s="347" t="s">
        <v>108</v>
      </c>
      <c r="F29" s="347" t="s">
        <v>66</v>
      </c>
      <c r="G29" s="88"/>
      <c r="H29" s="88" t="s">
        <v>101</v>
      </c>
      <c r="I29" s="88"/>
      <c r="J29" s="330"/>
      <c r="K29" s="79">
        <v>0</v>
      </c>
      <c r="L29" s="79">
        <v>0</v>
      </c>
      <c r="M29" s="79">
        <v>0</v>
      </c>
      <c r="N29" s="89">
        <v>2</v>
      </c>
      <c r="O29" s="90">
        <v>0</v>
      </c>
      <c r="P29" s="91">
        <f>N29+O29</f>
        <v>2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0.5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121</v>
      </c>
      <c r="C30" s="347"/>
      <c r="D30" s="347" t="s">
        <v>122</v>
      </c>
      <c r="E30" s="347" t="s">
        <v>123</v>
      </c>
      <c r="F30" s="347" t="s">
        <v>99</v>
      </c>
      <c r="G30" s="88"/>
      <c r="H30" s="88" t="s">
        <v>101</v>
      </c>
      <c r="I30" s="88"/>
      <c r="J30" s="330"/>
      <c r="K30" s="79">
        <v>5</v>
      </c>
      <c r="L30" s="79">
        <v>0</v>
      </c>
      <c r="M30" s="79">
        <v>0</v>
      </c>
      <c r="N30" s="89">
        <v>0</v>
      </c>
      <c r="O30" s="90">
        <v>0</v>
      </c>
      <c r="P30" s="91">
        <f>N30+O30</f>
        <v>0</v>
      </c>
      <c r="Q30" s="80" t="str">
        <f>IFERROR(P30/M30,"-")</f>
        <v>-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124</v>
      </c>
      <c r="C31" s="347"/>
      <c r="D31" s="347" t="s">
        <v>112</v>
      </c>
      <c r="E31" s="347" t="s">
        <v>112</v>
      </c>
      <c r="F31" s="347" t="s">
        <v>71</v>
      </c>
      <c r="G31" s="88"/>
      <c r="H31" s="88"/>
      <c r="I31" s="88"/>
      <c r="J31" s="330"/>
      <c r="K31" s="79">
        <v>50</v>
      </c>
      <c r="L31" s="79">
        <v>29</v>
      </c>
      <c r="M31" s="79">
        <v>6</v>
      </c>
      <c r="N31" s="89">
        <v>4</v>
      </c>
      <c r="O31" s="90">
        <v>0</v>
      </c>
      <c r="P31" s="91">
        <f>N31+O31</f>
        <v>4</v>
      </c>
      <c r="Q31" s="80">
        <f>IFERROR(P31/M31,"-")</f>
        <v>0.66666666666667</v>
      </c>
      <c r="R31" s="79">
        <v>2</v>
      </c>
      <c r="S31" s="79">
        <v>1</v>
      </c>
      <c r="T31" s="80">
        <f>IFERROR(R31/(P31),"-")</f>
        <v>0.5</v>
      </c>
      <c r="U31" s="336"/>
      <c r="V31" s="82">
        <v>1</v>
      </c>
      <c r="W31" s="80">
        <f>IF(P31=0,"-",V31/P31)</f>
        <v>0.25</v>
      </c>
      <c r="X31" s="335">
        <v>5000</v>
      </c>
      <c r="Y31" s="336">
        <f>IFERROR(X31/P31,"-")</f>
        <v>1250</v>
      </c>
      <c r="Z31" s="336">
        <f>IFERROR(X31/V31,"-")</f>
        <v>5000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0.25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1</v>
      </c>
      <c r="CG31" s="132">
        <f>IF(P31=0,"",IF(CF31=0,"",(CF31/P31)))</f>
        <v>0.25</v>
      </c>
      <c r="CH31" s="133">
        <v>1</v>
      </c>
      <c r="CI31" s="134">
        <f>IFERROR(CH31/CF31,"-")</f>
        <v>1</v>
      </c>
      <c r="CJ31" s="135">
        <v>5000</v>
      </c>
      <c r="CK31" s="136">
        <f>IFERROR(CJ31/CF31,"-")</f>
        <v>5000</v>
      </c>
      <c r="CL31" s="137">
        <v>1</v>
      </c>
      <c r="CM31" s="137"/>
      <c r="CN31" s="137"/>
      <c r="CO31" s="138">
        <v>1</v>
      </c>
      <c r="CP31" s="139">
        <v>5000</v>
      </c>
      <c r="CQ31" s="139">
        <v>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</v>
      </c>
      <c r="B32" s="347" t="s">
        <v>125</v>
      </c>
      <c r="C32" s="347"/>
      <c r="D32" s="347" t="s">
        <v>126</v>
      </c>
      <c r="E32" s="347" t="s">
        <v>127</v>
      </c>
      <c r="F32" s="347" t="s">
        <v>66</v>
      </c>
      <c r="G32" s="88" t="s">
        <v>128</v>
      </c>
      <c r="H32" s="88" t="s">
        <v>101</v>
      </c>
      <c r="I32" s="88" t="s">
        <v>102</v>
      </c>
      <c r="J32" s="330">
        <v>210000</v>
      </c>
      <c r="K32" s="79">
        <v>0</v>
      </c>
      <c r="L32" s="79">
        <v>0</v>
      </c>
      <c r="M32" s="79">
        <v>0</v>
      </c>
      <c r="N32" s="89">
        <v>2</v>
      </c>
      <c r="O32" s="90">
        <v>0</v>
      </c>
      <c r="P32" s="91">
        <f>N32+O32</f>
        <v>2</v>
      </c>
      <c r="Q32" s="80" t="str">
        <f>IFERROR(P32/M32,"-")</f>
        <v>-</v>
      </c>
      <c r="R32" s="79">
        <v>0</v>
      </c>
      <c r="S32" s="79">
        <v>0</v>
      </c>
      <c r="T32" s="80">
        <f>IFERROR(R32/(P32),"-")</f>
        <v>0</v>
      </c>
      <c r="U32" s="336">
        <f>IFERROR(J32/SUM(N32:O36),"-")</f>
        <v>19090.909090909</v>
      </c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>
        <f>SUM(X32:X36)-SUM(J32:J36)</f>
        <v>-210000</v>
      </c>
      <c r="AB32" s="83">
        <f>SUM(X32:X36)/SUM(J32:J36)</f>
        <v>0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129</v>
      </c>
      <c r="C33" s="347"/>
      <c r="D33" s="347" t="s">
        <v>130</v>
      </c>
      <c r="E33" s="347" t="s">
        <v>105</v>
      </c>
      <c r="F33" s="347" t="s">
        <v>99</v>
      </c>
      <c r="G33" s="88"/>
      <c r="H33" s="88" t="s">
        <v>101</v>
      </c>
      <c r="I33" s="88"/>
      <c r="J33" s="330"/>
      <c r="K33" s="79">
        <v>4</v>
      </c>
      <c r="L33" s="79">
        <v>0</v>
      </c>
      <c r="M33" s="79">
        <v>0</v>
      </c>
      <c r="N33" s="89">
        <v>1</v>
      </c>
      <c r="O33" s="90">
        <v>0</v>
      </c>
      <c r="P33" s="91">
        <f>N33+O33</f>
        <v>1</v>
      </c>
      <c r="Q33" s="80" t="str">
        <f>IFERROR(P33/M33,"-")</f>
        <v>-</v>
      </c>
      <c r="R33" s="79">
        <v>0</v>
      </c>
      <c r="S33" s="79">
        <v>0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1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131</v>
      </c>
      <c r="C34" s="347"/>
      <c r="D34" s="347" t="s">
        <v>132</v>
      </c>
      <c r="E34" s="347" t="s">
        <v>74</v>
      </c>
      <c r="F34" s="347" t="s">
        <v>66</v>
      </c>
      <c r="G34" s="88"/>
      <c r="H34" s="88" t="s">
        <v>101</v>
      </c>
      <c r="I34" s="88"/>
      <c r="J34" s="330"/>
      <c r="K34" s="79">
        <v>0</v>
      </c>
      <c r="L34" s="79">
        <v>0</v>
      </c>
      <c r="M34" s="79">
        <v>0</v>
      </c>
      <c r="N34" s="89">
        <v>2</v>
      </c>
      <c r="O34" s="90">
        <v>0</v>
      </c>
      <c r="P34" s="91">
        <f>N34+O34</f>
        <v>2</v>
      </c>
      <c r="Q34" s="80" t="str">
        <f>IFERROR(P34/M34,"-")</f>
        <v>-</v>
      </c>
      <c r="R34" s="79">
        <v>0</v>
      </c>
      <c r="S34" s="79">
        <v>0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2</v>
      </c>
      <c r="BX34" s="125">
        <f>IF(P34=0,"",IF(BW34=0,"",(BW34/P34)))</f>
        <v>1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133</v>
      </c>
      <c r="C35" s="347"/>
      <c r="D35" s="347" t="s">
        <v>134</v>
      </c>
      <c r="E35" s="347" t="s">
        <v>135</v>
      </c>
      <c r="F35" s="347" t="s">
        <v>99</v>
      </c>
      <c r="G35" s="88"/>
      <c r="H35" s="88" t="s">
        <v>101</v>
      </c>
      <c r="I35" s="88"/>
      <c r="J35" s="330"/>
      <c r="K35" s="79">
        <v>4</v>
      </c>
      <c r="L35" s="79">
        <v>0</v>
      </c>
      <c r="M35" s="79">
        <v>0</v>
      </c>
      <c r="N35" s="89">
        <v>0</v>
      </c>
      <c r="O35" s="90">
        <v>0</v>
      </c>
      <c r="P35" s="91">
        <f>N35+O35</f>
        <v>0</v>
      </c>
      <c r="Q35" s="80" t="str">
        <f>IFERROR(P35/M35,"-")</f>
        <v>-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136</v>
      </c>
      <c r="C36" s="347"/>
      <c r="D36" s="347" t="s">
        <v>112</v>
      </c>
      <c r="E36" s="347" t="s">
        <v>112</v>
      </c>
      <c r="F36" s="347" t="s">
        <v>71</v>
      </c>
      <c r="G36" s="88"/>
      <c r="H36" s="88"/>
      <c r="I36" s="88"/>
      <c r="J36" s="330"/>
      <c r="K36" s="79">
        <v>98</v>
      </c>
      <c r="L36" s="79">
        <v>36</v>
      </c>
      <c r="M36" s="79">
        <v>24</v>
      </c>
      <c r="N36" s="89">
        <v>6</v>
      </c>
      <c r="O36" s="90">
        <v>0</v>
      </c>
      <c r="P36" s="91">
        <f>N36+O36</f>
        <v>6</v>
      </c>
      <c r="Q36" s="80">
        <f>IFERROR(P36/M36,"-")</f>
        <v>0.25</v>
      </c>
      <c r="R36" s="79">
        <v>2</v>
      </c>
      <c r="S36" s="79">
        <v>0</v>
      </c>
      <c r="T36" s="80">
        <f>IFERROR(R36/(P36),"-")</f>
        <v>0.33333333333333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3</v>
      </c>
      <c r="BO36" s="118">
        <f>IF(P36=0,"",IF(BN36=0,"",(BN36/P36)))</f>
        <v>0.5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3</v>
      </c>
      <c r="BX36" s="125">
        <f>IF(P36=0,"",IF(BW36=0,"",(BW36/P36)))</f>
        <v>0.5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</v>
      </c>
      <c r="B37" s="347" t="s">
        <v>137</v>
      </c>
      <c r="C37" s="347"/>
      <c r="D37" s="347" t="s">
        <v>138</v>
      </c>
      <c r="E37" s="347" t="s">
        <v>139</v>
      </c>
      <c r="F37" s="347" t="s">
        <v>66</v>
      </c>
      <c r="G37" s="88" t="s">
        <v>140</v>
      </c>
      <c r="H37" s="88" t="s">
        <v>141</v>
      </c>
      <c r="I37" s="88" t="s">
        <v>142</v>
      </c>
      <c r="J37" s="330">
        <v>200000</v>
      </c>
      <c r="K37" s="79">
        <v>0</v>
      </c>
      <c r="L37" s="79">
        <v>0</v>
      </c>
      <c r="M37" s="79">
        <v>0</v>
      </c>
      <c r="N37" s="89">
        <v>2</v>
      </c>
      <c r="O37" s="90">
        <v>0</v>
      </c>
      <c r="P37" s="91">
        <f>N37+O37</f>
        <v>2</v>
      </c>
      <c r="Q37" s="80" t="str">
        <f>IFERROR(P37/M37,"-")</f>
        <v>-</v>
      </c>
      <c r="R37" s="79">
        <v>1</v>
      </c>
      <c r="S37" s="79">
        <v>0</v>
      </c>
      <c r="T37" s="80">
        <f>IFERROR(R37/(P37),"-")</f>
        <v>0.5</v>
      </c>
      <c r="U37" s="336">
        <f>IFERROR(J37/SUM(N37:O40),"-")</f>
        <v>33333.333333333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SUM(X37:X40)-SUM(J37:J40)</f>
        <v>-200000</v>
      </c>
      <c r="AB37" s="83">
        <f>SUM(X37:X40)/SUM(J37:J40)</f>
        <v>0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2</v>
      </c>
      <c r="BX37" s="125">
        <f>IF(P37=0,"",IF(BW37=0,"",(BW37/P37)))</f>
        <v>1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143</v>
      </c>
      <c r="C38" s="347"/>
      <c r="D38" s="347" t="s">
        <v>110</v>
      </c>
      <c r="E38" s="347" t="s">
        <v>105</v>
      </c>
      <c r="F38" s="347" t="s">
        <v>99</v>
      </c>
      <c r="G38" s="88"/>
      <c r="H38" s="88" t="s">
        <v>141</v>
      </c>
      <c r="I38" s="88" t="s">
        <v>144</v>
      </c>
      <c r="J38" s="330"/>
      <c r="K38" s="79">
        <v>6</v>
      </c>
      <c r="L38" s="79">
        <v>0</v>
      </c>
      <c r="M38" s="79">
        <v>0</v>
      </c>
      <c r="N38" s="89">
        <v>1</v>
      </c>
      <c r="O38" s="90">
        <v>0</v>
      </c>
      <c r="P38" s="91">
        <f>N38+O38</f>
        <v>1</v>
      </c>
      <c r="Q38" s="80" t="str">
        <f>IFERROR(P38/M38,"-")</f>
        <v>-</v>
      </c>
      <c r="R38" s="79">
        <v>0</v>
      </c>
      <c r="S38" s="79">
        <v>1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145</v>
      </c>
      <c r="C39" s="347"/>
      <c r="D39" s="347" t="s">
        <v>146</v>
      </c>
      <c r="E39" s="347" t="s">
        <v>135</v>
      </c>
      <c r="F39" s="347" t="s">
        <v>66</v>
      </c>
      <c r="G39" s="88"/>
      <c r="H39" s="88" t="s">
        <v>141</v>
      </c>
      <c r="I39" s="88" t="s">
        <v>147</v>
      </c>
      <c r="J39" s="330"/>
      <c r="K39" s="79">
        <v>0</v>
      </c>
      <c r="L39" s="79">
        <v>0</v>
      </c>
      <c r="M39" s="79">
        <v>0</v>
      </c>
      <c r="N39" s="89">
        <v>3</v>
      </c>
      <c r="O39" s="90">
        <v>0</v>
      </c>
      <c r="P39" s="91">
        <f>N39+O39</f>
        <v>3</v>
      </c>
      <c r="Q39" s="80" t="str">
        <f>IFERROR(P39/M39,"-")</f>
        <v>-</v>
      </c>
      <c r="R39" s="79">
        <v>1</v>
      </c>
      <c r="S39" s="79">
        <v>0</v>
      </c>
      <c r="T39" s="80">
        <f>IFERROR(R39/(P39),"-")</f>
        <v>0.33333333333333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0.66666666666667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0.33333333333333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148</v>
      </c>
      <c r="C40" s="347"/>
      <c r="D40" s="347" t="s">
        <v>112</v>
      </c>
      <c r="E40" s="347" t="s">
        <v>112</v>
      </c>
      <c r="F40" s="347" t="s">
        <v>71</v>
      </c>
      <c r="G40" s="88"/>
      <c r="H40" s="88"/>
      <c r="I40" s="88"/>
      <c r="J40" s="330"/>
      <c r="K40" s="79">
        <v>33</v>
      </c>
      <c r="L40" s="79">
        <v>23</v>
      </c>
      <c r="M40" s="79">
        <v>2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0.079230769230769</v>
      </c>
      <c r="B41" s="347" t="s">
        <v>149</v>
      </c>
      <c r="C41" s="347"/>
      <c r="D41" s="347" t="s">
        <v>150</v>
      </c>
      <c r="E41" s="347" t="s">
        <v>151</v>
      </c>
      <c r="F41" s="347" t="s">
        <v>66</v>
      </c>
      <c r="G41" s="88" t="s">
        <v>152</v>
      </c>
      <c r="H41" s="88" t="s">
        <v>153</v>
      </c>
      <c r="I41" s="88" t="s">
        <v>154</v>
      </c>
      <c r="J41" s="330">
        <v>130000</v>
      </c>
      <c r="K41" s="79">
        <v>0</v>
      </c>
      <c r="L41" s="79">
        <v>0</v>
      </c>
      <c r="M41" s="79">
        <v>0</v>
      </c>
      <c r="N41" s="89">
        <v>2</v>
      </c>
      <c r="O41" s="90">
        <v>0</v>
      </c>
      <c r="P41" s="91">
        <f>N41+O41</f>
        <v>2</v>
      </c>
      <c r="Q41" s="80" t="str">
        <f>IFERROR(P41/M41,"-")</f>
        <v>-</v>
      </c>
      <c r="R41" s="79">
        <v>0</v>
      </c>
      <c r="S41" s="79">
        <v>0</v>
      </c>
      <c r="T41" s="80">
        <f>IFERROR(R41/(P41),"-")</f>
        <v>0</v>
      </c>
      <c r="U41" s="336">
        <f>IFERROR(J41/SUM(N41:O56),"-")</f>
        <v>5200</v>
      </c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>
        <f>SUM(X41:X56)-SUM(J41:J56)</f>
        <v>-119700</v>
      </c>
      <c r="AB41" s="83">
        <f>SUM(X41:X56)/SUM(J41:J56)</f>
        <v>0.079230769230769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1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155</v>
      </c>
      <c r="C42" s="347"/>
      <c r="D42" s="347" t="s">
        <v>156</v>
      </c>
      <c r="E42" s="347" t="s">
        <v>157</v>
      </c>
      <c r="F42" s="347" t="s">
        <v>158</v>
      </c>
      <c r="G42" s="88"/>
      <c r="H42" s="88" t="s">
        <v>153</v>
      </c>
      <c r="I42" s="88" t="s">
        <v>159</v>
      </c>
      <c r="J42" s="330"/>
      <c r="K42" s="79">
        <v>12</v>
      </c>
      <c r="L42" s="79">
        <v>0</v>
      </c>
      <c r="M42" s="79">
        <v>58</v>
      </c>
      <c r="N42" s="89">
        <v>2</v>
      </c>
      <c r="O42" s="90">
        <v>0</v>
      </c>
      <c r="P42" s="91">
        <f>N42+O42</f>
        <v>2</v>
      </c>
      <c r="Q42" s="80">
        <f>IFERROR(P42/M42,"-")</f>
        <v>0.03448275862069</v>
      </c>
      <c r="R42" s="79">
        <v>0</v>
      </c>
      <c r="S42" s="79">
        <v>0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>
        <v>1</v>
      </c>
      <c r="CG42" s="132">
        <f>IF(P42=0,"",IF(CF42=0,"",(CF42/P42)))</f>
        <v>0.5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160</v>
      </c>
      <c r="C43" s="347"/>
      <c r="D43" s="347" t="s">
        <v>161</v>
      </c>
      <c r="E43" s="347" t="s">
        <v>162</v>
      </c>
      <c r="F43" s="347" t="s">
        <v>66</v>
      </c>
      <c r="G43" s="88"/>
      <c r="H43" s="88" t="s">
        <v>153</v>
      </c>
      <c r="I43" s="88" t="s">
        <v>163</v>
      </c>
      <c r="J43" s="330"/>
      <c r="K43" s="79">
        <v>0</v>
      </c>
      <c r="L43" s="79">
        <v>0</v>
      </c>
      <c r="M43" s="79">
        <v>0</v>
      </c>
      <c r="N43" s="89">
        <v>1</v>
      </c>
      <c r="O43" s="90">
        <v>0</v>
      </c>
      <c r="P43" s="91">
        <f>N43+O43</f>
        <v>1</v>
      </c>
      <c r="Q43" s="80" t="str">
        <f>IFERROR(P43/M43,"-")</f>
        <v>-</v>
      </c>
      <c r="R43" s="79">
        <v>1</v>
      </c>
      <c r="S43" s="79">
        <v>0</v>
      </c>
      <c r="T43" s="80">
        <f>IFERROR(R43/(P43),"-")</f>
        <v>1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1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164</v>
      </c>
      <c r="C44" s="347"/>
      <c r="D44" s="347" t="s">
        <v>112</v>
      </c>
      <c r="E44" s="347" t="s">
        <v>112</v>
      </c>
      <c r="F44" s="347" t="s">
        <v>71</v>
      </c>
      <c r="G44" s="88"/>
      <c r="H44" s="88"/>
      <c r="I44" s="88"/>
      <c r="J44" s="330"/>
      <c r="K44" s="79">
        <v>9</v>
      </c>
      <c r="L44" s="79">
        <v>4</v>
      </c>
      <c r="M44" s="79">
        <v>2</v>
      </c>
      <c r="N44" s="89">
        <v>1</v>
      </c>
      <c r="O44" s="90">
        <v>0</v>
      </c>
      <c r="P44" s="91">
        <f>N44+O44</f>
        <v>1</v>
      </c>
      <c r="Q44" s="80">
        <f>IFERROR(P44/M44,"-")</f>
        <v>0.5</v>
      </c>
      <c r="R44" s="79">
        <v>0</v>
      </c>
      <c r="S44" s="79">
        <v>0</v>
      </c>
      <c r="T44" s="80">
        <f>IFERROR(R44/(P44),"-")</f>
        <v>0</v>
      </c>
      <c r="U44" s="336"/>
      <c r="V44" s="82">
        <v>1</v>
      </c>
      <c r="W44" s="80">
        <f>IF(P44=0,"-",V44/P44)</f>
        <v>1</v>
      </c>
      <c r="X44" s="335">
        <v>300</v>
      </c>
      <c r="Y44" s="336">
        <f>IFERROR(X44/P44,"-")</f>
        <v>300</v>
      </c>
      <c r="Z44" s="336">
        <f>IFERROR(X44/V44,"-")</f>
        <v>300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1</v>
      </c>
      <c r="BP44" s="119">
        <v>1</v>
      </c>
      <c r="BQ44" s="120">
        <f>IFERROR(BP44/BN44,"-")</f>
        <v>1</v>
      </c>
      <c r="BR44" s="121">
        <v>300</v>
      </c>
      <c r="BS44" s="122">
        <f>IFERROR(BR44/BN44,"-")</f>
        <v>300</v>
      </c>
      <c r="BT44" s="123">
        <v>1</v>
      </c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300</v>
      </c>
      <c r="CQ44" s="139">
        <v>300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165</v>
      </c>
      <c r="C45" s="347"/>
      <c r="D45" s="347" t="s">
        <v>166</v>
      </c>
      <c r="E45" s="347" t="s">
        <v>167</v>
      </c>
      <c r="F45" s="347" t="s">
        <v>158</v>
      </c>
      <c r="G45" s="88" t="s">
        <v>152</v>
      </c>
      <c r="H45" s="88" t="s">
        <v>168</v>
      </c>
      <c r="I45" s="88" t="s">
        <v>169</v>
      </c>
      <c r="J45" s="330"/>
      <c r="K45" s="79">
        <v>1</v>
      </c>
      <c r="L45" s="79">
        <v>0</v>
      </c>
      <c r="M45" s="79">
        <v>5</v>
      </c>
      <c r="N45" s="89">
        <v>0</v>
      </c>
      <c r="O45" s="90">
        <v>0</v>
      </c>
      <c r="P45" s="91">
        <f>N45+O45</f>
        <v>0</v>
      </c>
      <c r="Q45" s="80">
        <f>IFERROR(P45/M45,"-")</f>
        <v>0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170</v>
      </c>
      <c r="C46" s="347"/>
      <c r="D46" s="347" t="s">
        <v>166</v>
      </c>
      <c r="E46" s="347" t="s">
        <v>167</v>
      </c>
      <c r="F46" s="347" t="s">
        <v>71</v>
      </c>
      <c r="G46" s="88"/>
      <c r="H46" s="88"/>
      <c r="I46" s="88"/>
      <c r="J46" s="330"/>
      <c r="K46" s="79">
        <v>7</v>
      </c>
      <c r="L46" s="79">
        <v>7</v>
      </c>
      <c r="M46" s="79">
        <v>1</v>
      </c>
      <c r="N46" s="89">
        <v>1</v>
      </c>
      <c r="O46" s="90">
        <v>0</v>
      </c>
      <c r="P46" s="91">
        <f>N46+O46</f>
        <v>1</v>
      </c>
      <c r="Q46" s="80">
        <f>IFERROR(P46/M46,"-")</f>
        <v>1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171</v>
      </c>
      <c r="C47" s="347"/>
      <c r="D47" s="347" t="s">
        <v>172</v>
      </c>
      <c r="E47" s="347" t="s">
        <v>173</v>
      </c>
      <c r="F47" s="347" t="s">
        <v>66</v>
      </c>
      <c r="G47" s="88" t="s">
        <v>174</v>
      </c>
      <c r="H47" s="88" t="s">
        <v>153</v>
      </c>
      <c r="I47" s="88" t="s">
        <v>154</v>
      </c>
      <c r="J47" s="330"/>
      <c r="K47" s="79">
        <v>0</v>
      </c>
      <c r="L47" s="79">
        <v>0</v>
      </c>
      <c r="M47" s="79">
        <v>0</v>
      </c>
      <c r="N47" s="89">
        <v>1</v>
      </c>
      <c r="O47" s="90">
        <v>0</v>
      </c>
      <c r="P47" s="91">
        <f>N47+O47</f>
        <v>1</v>
      </c>
      <c r="Q47" s="80" t="str">
        <f>IFERROR(P47/M47,"-")</f>
        <v>-</v>
      </c>
      <c r="R47" s="79">
        <v>0</v>
      </c>
      <c r="S47" s="79">
        <v>0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1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175</v>
      </c>
      <c r="C48" s="347"/>
      <c r="D48" s="347" t="s">
        <v>176</v>
      </c>
      <c r="E48" s="347" t="s">
        <v>177</v>
      </c>
      <c r="F48" s="347" t="s">
        <v>158</v>
      </c>
      <c r="G48" s="88"/>
      <c r="H48" s="88" t="s">
        <v>153</v>
      </c>
      <c r="I48" s="88" t="s">
        <v>159</v>
      </c>
      <c r="J48" s="330"/>
      <c r="K48" s="79">
        <v>1</v>
      </c>
      <c r="L48" s="79">
        <v>0</v>
      </c>
      <c r="M48" s="79">
        <v>11</v>
      </c>
      <c r="N48" s="89">
        <v>0</v>
      </c>
      <c r="O48" s="90">
        <v>0</v>
      </c>
      <c r="P48" s="91">
        <f>N48+O48</f>
        <v>0</v>
      </c>
      <c r="Q48" s="80">
        <f>IFERROR(P48/M48,"-")</f>
        <v>0</v>
      </c>
      <c r="R48" s="79">
        <v>0</v>
      </c>
      <c r="S48" s="79">
        <v>0</v>
      </c>
      <c r="T48" s="80" t="str">
        <f>IFERROR(R48/(P48),"-")</f>
        <v>-</v>
      </c>
      <c r="U48" s="336"/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178</v>
      </c>
      <c r="C49" s="347"/>
      <c r="D49" s="347" t="s">
        <v>179</v>
      </c>
      <c r="E49" s="347" t="s">
        <v>180</v>
      </c>
      <c r="F49" s="347" t="s">
        <v>66</v>
      </c>
      <c r="G49" s="88"/>
      <c r="H49" s="88" t="s">
        <v>153</v>
      </c>
      <c r="I49" s="348" t="s">
        <v>181</v>
      </c>
      <c r="J49" s="330"/>
      <c r="K49" s="79">
        <v>0</v>
      </c>
      <c r="L49" s="79">
        <v>0</v>
      </c>
      <c r="M49" s="79">
        <v>0</v>
      </c>
      <c r="N49" s="89">
        <v>3</v>
      </c>
      <c r="O49" s="90">
        <v>0</v>
      </c>
      <c r="P49" s="91">
        <f>N49+O49</f>
        <v>3</v>
      </c>
      <c r="Q49" s="80" t="str">
        <f>IFERROR(P49/M49,"-")</f>
        <v>-</v>
      </c>
      <c r="R49" s="79">
        <v>0</v>
      </c>
      <c r="S49" s="79">
        <v>1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0.66666666666667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0.33333333333333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182</v>
      </c>
      <c r="C50" s="347"/>
      <c r="D50" s="347" t="s">
        <v>183</v>
      </c>
      <c r="E50" s="347" t="s">
        <v>162</v>
      </c>
      <c r="F50" s="347" t="s">
        <v>158</v>
      </c>
      <c r="G50" s="88"/>
      <c r="H50" s="88" t="s">
        <v>153</v>
      </c>
      <c r="I50" s="88" t="s">
        <v>163</v>
      </c>
      <c r="J50" s="330"/>
      <c r="K50" s="79">
        <v>0</v>
      </c>
      <c r="L50" s="79">
        <v>0</v>
      </c>
      <c r="M50" s="79">
        <v>6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184</v>
      </c>
      <c r="C51" s="347"/>
      <c r="D51" s="347" t="s">
        <v>112</v>
      </c>
      <c r="E51" s="347" t="s">
        <v>112</v>
      </c>
      <c r="F51" s="347" t="s">
        <v>71</v>
      </c>
      <c r="G51" s="88"/>
      <c r="H51" s="88"/>
      <c r="I51" s="88"/>
      <c r="J51" s="330"/>
      <c r="K51" s="79">
        <v>6</v>
      </c>
      <c r="L51" s="79">
        <v>5</v>
      </c>
      <c r="M51" s="79">
        <v>2</v>
      </c>
      <c r="N51" s="89">
        <v>1</v>
      </c>
      <c r="O51" s="90">
        <v>0</v>
      </c>
      <c r="P51" s="91">
        <f>N51+O51</f>
        <v>1</v>
      </c>
      <c r="Q51" s="80">
        <f>IFERROR(P51/M51,"-")</f>
        <v>0.5</v>
      </c>
      <c r="R51" s="79">
        <v>0</v>
      </c>
      <c r="S51" s="79">
        <v>1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1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185</v>
      </c>
      <c r="C52" s="347"/>
      <c r="D52" s="347" t="s">
        <v>186</v>
      </c>
      <c r="E52" s="347" t="s">
        <v>187</v>
      </c>
      <c r="F52" s="347" t="s">
        <v>66</v>
      </c>
      <c r="G52" s="88" t="s">
        <v>188</v>
      </c>
      <c r="H52" s="88" t="s">
        <v>153</v>
      </c>
      <c r="I52" s="88" t="s">
        <v>154</v>
      </c>
      <c r="J52" s="330"/>
      <c r="K52" s="79">
        <v>0</v>
      </c>
      <c r="L52" s="79">
        <v>0</v>
      </c>
      <c r="M52" s="79">
        <v>0</v>
      </c>
      <c r="N52" s="89">
        <v>1</v>
      </c>
      <c r="O52" s="90">
        <v>0</v>
      </c>
      <c r="P52" s="91">
        <f>N52+O52</f>
        <v>1</v>
      </c>
      <c r="Q52" s="80" t="str">
        <f>IFERROR(P52/M52,"-")</f>
        <v>-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1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189</v>
      </c>
      <c r="C53" s="347"/>
      <c r="D53" s="347" t="s">
        <v>190</v>
      </c>
      <c r="E53" s="347" t="s">
        <v>191</v>
      </c>
      <c r="F53" s="347" t="s">
        <v>158</v>
      </c>
      <c r="G53" s="88"/>
      <c r="H53" s="88" t="s">
        <v>153</v>
      </c>
      <c r="I53" s="88" t="s">
        <v>159</v>
      </c>
      <c r="J53" s="330"/>
      <c r="K53" s="79">
        <v>6</v>
      </c>
      <c r="L53" s="79">
        <v>0</v>
      </c>
      <c r="M53" s="79">
        <v>37</v>
      </c>
      <c r="N53" s="89">
        <v>3</v>
      </c>
      <c r="O53" s="90">
        <v>0</v>
      </c>
      <c r="P53" s="91">
        <f>N53+O53</f>
        <v>3</v>
      </c>
      <c r="Q53" s="80">
        <f>IFERROR(P53/M53,"-")</f>
        <v>0.081081081081081</v>
      </c>
      <c r="R53" s="79">
        <v>0</v>
      </c>
      <c r="S53" s="79">
        <v>1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>
        <v>1</v>
      </c>
      <c r="AN53" s="99">
        <f>IF(P53=0,"",IF(AM53=0,"",(AM53/P53)))</f>
        <v>0.33333333333333</v>
      </c>
      <c r="AO53" s="98"/>
      <c r="AP53" s="100">
        <f>IFERROR(AO53/AM53,"-")</f>
        <v>0</v>
      </c>
      <c r="AQ53" s="101"/>
      <c r="AR53" s="102">
        <f>IFERROR(AQ53/AM53,"-")</f>
        <v>0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0.33333333333333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>
        <v>1</v>
      </c>
      <c r="CG53" s="132">
        <f>IF(P53=0,"",IF(CF53=0,"",(CF53/P53)))</f>
        <v>0.33333333333333</v>
      </c>
      <c r="CH53" s="133"/>
      <c r="CI53" s="134">
        <f>IFERROR(CH53/CF53,"-")</f>
        <v>0</v>
      </c>
      <c r="CJ53" s="135"/>
      <c r="CK53" s="136">
        <f>IFERROR(CJ53/CF53,"-")</f>
        <v>0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192</v>
      </c>
      <c r="C54" s="347"/>
      <c r="D54" s="347" t="s">
        <v>172</v>
      </c>
      <c r="E54" s="347" t="s">
        <v>173</v>
      </c>
      <c r="F54" s="347" t="s">
        <v>66</v>
      </c>
      <c r="G54" s="88"/>
      <c r="H54" s="88" t="s">
        <v>153</v>
      </c>
      <c r="I54" s="348" t="s">
        <v>181</v>
      </c>
      <c r="J54" s="330"/>
      <c r="K54" s="79">
        <v>0</v>
      </c>
      <c r="L54" s="79">
        <v>0</v>
      </c>
      <c r="M54" s="79">
        <v>0</v>
      </c>
      <c r="N54" s="89">
        <v>4</v>
      </c>
      <c r="O54" s="90">
        <v>0</v>
      </c>
      <c r="P54" s="91">
        <f>N54+O54</f>
        <v>4</v>
      </c>
      <c r="Q54" s="80" t="str">
        <f>IFERROR(P54/M54,"-")</f>
        <v>-</v>
      </c>
      <c r="R54" s="79">
        <v>1</v>
      </c>
      <c r="S54" s="79">
        <v>0</v>
      </c>
      <c r="T54" s="80">
        <f>IFERROR(R54/(P54),"-")</f>
        <v>0.25</v>
      </c>
      <c r="U54" s="336"/>
      <c r="V54" s="82">
        <v>1</v>
      </c>
      <c r="W54" s="80">
        <f>IF(P54=0,"-",V54/P54)</f>
        <v>0.25</v>
      </c>
      <c r="X54" s="335">
        <v>10000</v>
      </c>
      <c r="Y54" s="336">
        <f>IFERROR(X54/P54,"-")</f>
        <v>2500</v>
      </c>
      <c r="Z54" s="336">
        <f>IFERROR(X54/V54,"-")</f>
        <v>10000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0.25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>
        <v>1</v>
      </c>
      <c r="AW54" s="105">
        <f>IF(P54=0,"",IF(AV54=0,"",(AV54/P54)))</f>
        <v>0.25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0.5</v>
      </c>
      <c r="BP54" s="119">
        <v>1</v>
      </c>
      <c r="BQ54" s="120">
        <f>IFERROR(BP54/BN54,"-")</f>
        <v>0.5</v>
      </c>
      <c r="BR54" s="121">
        <v>10000</v>
      </c>
      <c r="BS54" s="122">
        <f>IFERROR(BR54/BN54,"-")</f>
        <v>5000</v>
      </c>
      <c r="BT54" s="123"/>
      <c r="BU54" s="123">
        <v>1</v>
      </c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10000</v>
      </c>
      <c r="CQ54" s="139">
        <v>10000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193</v>
      </c>
      <c r="C55" s="347"/>
      <c r="D55" s="347" t="s">
        <v>183</v>
      </c>
      <c r="E55" s="347" t="s">
        <v>162</v>
      </c>
      <c r="F55" s="347" t="s">
        <v>158</v>
      </c>
      <c r="G55" s="88"/>
      <c r="H55" s="88" t="s">
        <v>153</v>
      </c>
      <c r="I55" s="88" t="s">
        <v>163</v>
      </c>
      <c r="J55" s="330"/>
      <c r="K55" s="79">
        <v>6</v>
      </c>
      <c r="L55" s="79">
        <v>0</v>
      </c>
      <c r="M55" s="79">
        <v>22</v>
      </c>
      <c r="N55" s="89">
        <v>2</v>
      </c>
      <c r="O55" s="90">
        <v>0</v>
      </c>
      <c r="P55" s="91">
        <f>N55+O55</f>
        <v>2</v>
      </c>
      <c r="Q55" s="80">
        <f>IFERROR(P55/M55,"-")</f>
        <v>0.090909090909091</v>
      </c>
      <c r="R55" s="79">
        <v>1</v>
      </c>
      <c r="S55" s="79">
        <v>0</v>
      </c>
      <c r="T55" s="80">
        <f>IFERROR(R55/(P55),"-")</f>
        <v>0.5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2</v>
      </c>
      <c r="BO55" s="118">
        <f>IF(P55=0,"",IF(BN55=0,"",(BN55/P55)))</f>
        <v>1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194</v>
      </c>
      <c r="C56" s="347"/>
      <c r="D56" s="347" t="s">
        <v>112</v>
      </c>
      <c r="E56" s="347" t="s">
        <v>112</v>
      </c>
      <c r="F56" s="347" t="s">
        <v>71</v>
      </c>
      <c r="G56" s="88"/>
      <c r="H56" s="88"/>
      <c r="I56" s="88"/>
      <c r="J56" s="330"/>
      <c r="K56" s="79">
        <v>21</v>
      </c>
      <c r="L56" s="79">
        <v>10</v>
      </c>
      <c r="M56" s="79">
        <v>1</v>
      </c>
      <c r="N56" s="89">
        <v>3</v>
      </c>
      <c r="O56" s="90">
        <v>0</v>
      </c>
      <c r="P56" s="91">
        <f>N56+O56</f>
        <v>3</v>
      </c>
      <c r="Q56" s="80">
        <f>IFERROR(P56/M56,"-")</f>
        <v>3</v>
      </c>
      <c r="R56" s="79">
        <v>2</v>
      </c>
      <c r="S56" s="79">
        <v>0</v>
      </c>
      <c r="T56" s="80">
        <f>IFERROR(R56/(P56),"-")</f>
        <v>0.66666666666667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2</v>
      </c>
      <c r="BO56" s="118">
        <f>IF(P56=0,"",IF(BN56=0,"",(BN56/P56)))</f>
        <v>0.66666666666667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0.33333333333333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1.2733333333333</v>
      </c>
      <c r="B57" s="347" t="s">
        <v>195</v>
      </c>
      <c r="C57" s="347"/>
      <c r="D57" s="347" t="s">
        <v>196</v>
      </c>
      <c r="E57" s="347" t="s">
        <v>197</v>
      </c>
      <c r="F57" s="347" t="s">
        <v>66</v>
      </c>
      <c r="G57" s="88" t="s">
        <v>116</v>
      </c>
      <c r="H57" s="88" t="s">
        <v>198</v>
      </c>
      <c r="I57" s="348" t="s">
        <v>199</v>
      </c>
      <c r="J57" s="330">
        <v>150000</v>
      </c>
      <c r="K57" s="79">
        <v>0</v>
      </c>
      <c r="L57" s="79">
        <v>0</v>
      </c>
      <c r="M57" s="79">
        <v>0</v>
      </c>
      <c r="N57" s="89">
        <v>12</v>
      </c>
      <c r="O57" s="90">
        <v>0</v>
      </c>
      <c r="P57" s="91">
        <f>N57+O57</f>
        <v>12</v>
      </c>
      <c r="Q57" s="80" t="str">
        <f>IFERROR(P57/M57,"-")</f>
        <v>-</v>
      </c>
      <c r="R57" s="79">
        <v>1</v>
      </c>
      <c r="S57" s="79">
        <v>2</v>
      </c>
      <c r="T57" s="80">
        <f>IFERROR(R57/(P57),"-")</f>
        <v>0.083333333333333</v>
      </c>
      <c r="U57" s="336">
        <f>IFERROR(J57/SUM(N57:O58),"-")</f>
        <v>10714.285714286</v>
      </c>
      <c r="V57" s="82">
        <v>1</v>
      </c>
      <c r="W57" s="80">
        <f>IF(P57=0,"-",V57/P57)</f>
        <v>0.083333333333333</v>
      </c>
      <c r="X57" s="335">
        <v>191000</v>
      </c>
      <c r="Y57" s="336">
        <f>IFERROR(X57/P57,"-")</f>
        <v>15916.666666667</v>
      </c>
      <c r="Z57" s="336">
        <f>IFERROR(X57/V57,"-")</f>
        <v>191000</v>
      </c>
      <c r="AA57" s="330">
        <f>SUM(X57:X58)-SUM(J57:J58)</f>
        <v>41000</v>
      </c>
      <c r="AB57" s="83">
        <f>SUM(X57:X58)/SUM(J57:J58)</f>
        <v>1.2733333333333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>
        <v>2</v>
      </c>
      <c r="AN57" s="99">
        <f>IF(P57=0,"",IF(AM57=0,"",(AM57/P57)))</f>
        <v>0.16666666666667</v>
      </c>
      <c r="AO57" s="98"/>
      <c r="AP57" s="100">
        <f>IFERROR(AO57/AM57,"-")</f>
        <v>0</v>
      </c>
      <c r="AQ57" s="101"/>
      <c r="AR57" s="102">
        <f>IFERROR(AQ57/AM57,"-")</f>
        <v>0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0.083333333333333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4</v>
      </c>
      <c r="BO57" s="118">
        <f>IF(P57=0,"",IF(BN57=0,"",(BN57/P57)))</f>
        <v>0.33333333333333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3</v>
      </c>
      <c r="BX57" s="125">
        <f>IF(P57=0,"",IF(BW57=0,"",(BW57/P57)))</f>
        <v>0.25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2</v>
      </c>
      <c r="CG57" s="132">
        <f>IF(P57=0,"",IF(CF57=0,"",(CF57/P57)))</f>
        <v>0.16666666666667</v>
      </c>
      <c r="CH57" s="133">
        <v>1</v>
      </c>
      <c r="CI57" s="134">
        <f>IFERROR(CH57/CF57,"-")</f>
        <v>0.5</v>
      </c>
      <c r="CJ57" s="135">
        <v>196000</v>
      </c>
      <c r="CK57" s="136">
        <f>IFERROR(CJ57/CF57,"-")</f>
        <v>98000</v>
      </c>
      <c r="CL57" s="137"/>
      <c r="CM57" s="137"/>
      <c r="CN57" s="137">
        <v>1</v>
      </c>
      <c r="CO57" s="138">
        <v>1</v>
      </c>
      <c r="CP57" s="139">
        <v>191000</v>
      </c>
      <c r="CQ57" s="139">
        <v>196000</v>
      </c>
      <c r="CR57" s="139"/>
      <c r="CS57" s="140" t="str">
        <f>IF(AND(CQ57=0,CR57=0),"",IF(AND(CQ57&lt;=100000,CR57&lt;=100000),"",IF(CQ57/CP57&gt;0.7,"男高",IF(CR57/CP57&gt;0.7,"女高",""))))</f>
        <v>男高</v>
      </c>
    </row>
    <row r="58" spans="1:98">
      <c r="A58" s="78"/>
      <c r="B58" s="347" t="s">
        <v>200</v>
      </c>
      <c r="C58" s="347"/>
      <c r="D58" s="347" t="s">
        <v>196</v>
      </c>
      <c r="E58" s="347" t="s">
        <v>197</v>
      </c>
      <c r="F58" s="347" t="s">
        <v>71</v>
      </c>
      <c r="G58" s="88"/>
      <c r="H58" s="88"/>
      <c r="I58" s="88"/>
      <c r="J58" s="330"/>
      <c r="K58" s="79">
        <v>91</v>
      </c>
      <c r="L58" s="79">
        <v>14</v>
      </c>
      <c r="M58" s="79">
        <v>10</v>
      </c>
      <c r="N58" s="89">
        <v>2</v>
      </c>
      <c r="O58" s="90">
        <v>0</v>
      </c>
      <c r="P58" s="91">
        <f>N58+O58</f>
        <v>2</v>
      </c>
      <c r="Q58" s="80">
        <f>IFERROR(P58/M58,"-")</f>
        <v>0.2</v>
      </c>
      <c r="R58" s="79">
        <v>2</v>
      </c>
      <c r="S58" s="79">
        <v>0</v>
      </c>
      <c r="T58" s="80">
        <f>IFERROR(R58/(P58),"-")</f>
        <v>1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>
        <v>2</v>
      </c>
      <c r="BX58" s="125">
        <f>IF(P58=0,"",IF(BW58=0,"",(BW58/P58)))</f>
        <v>1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 t="str">
        <f>AB59</f>
        <v>0</v>
      </c>
      <c r="B59" s="347" t="s">
        <v>201</v>
      </c>
      <c r="C59" s="347"/>
      <c r="D59" s="347" t="s">
        <v>78</v>
      </c>
      <c r="E59" s="347" t="s">
        <v>79</v>
      </c>
      <c r="F59" s="347" t="s">
        <v>99</v>
      </c>
      <c r="G59" s="88" t="s">
        <v>202</v>
      </c>
      <c r="H59" s="88" t="s">
        <v>203</v>
      </c>
      <c r="I59" s="349" t="s">
        <v>204</v>
      </c>
      <c r="J59" s="330">
        <v>0</v>
      </c>
      <c r="K59" s="79">
        <v>17</v>
      </c>
      <c r="L59" s="79">
        <v>0</v>
      </c>
      <c r="M59" s="79">
        <v>0</v>
      </c>
      <c r="N59" s="89">
        <v>5</v>
      </c>
      <c r="O59" s="90">
        <v>0</v>
      </c>
      <c r="P59" s="91">
        <f>N59+O59</f>
        <v>5</v>
      </c>
      <c r="Q59" s="80" t="str">
        <f>IFERROR(P59/M59,"-")</f>
        <v>-</v>
      </c>
      <c r="R59" s="79">
        <v>1</v>
      </c>
      <c r="S59" s="79">
        <v>1</v>
      </c>
      <c r="T59" s="80">
        <f>IFERROR(R59/(P59),"-")</f>
        <v>0.2</v>
      </c>
      <c r="U59" s="336">
        <f>IFERROR(J59/SUM(N59:O60),"-")</f>
        <v>0</v>
      </c>
      <c r="V59" s="82">
        <v>1</v>
      </c>
      <c r="W59" s="80">
        <f>IF(P59=0,"-",V59/P59)</f>
        <v>0.2</v>
      </c>
      <c r="X59" s="335">
        <v>5000</v>
      </c>
      <c r="Y59" s="336">
        <f>IFERROR(X59/P59,"-")</f>
        <v>1000</v>
      </c>
      <c r="Z59" s="336">
        <f>IFERROR(X59/V59,"-")</f>
        <v>5000</v>
      </c>
      <c r="AA59" s="330">
        <f>SUM(X59:X60)-SUM(J59:J60)</f>
        <v>5000</v>
      </c>
      <c r="AB59" s="83" t="str">
        <f>SUM(X59:X60)/SUM(J59:J60)</f>
        <v>0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3</v>
      </c>
      <c r="BO59" s="118">
        <f>IF(P59=0,"",IF(BN59=0,"",(BN59/P59)))</f>
        <v>0.6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0.2</v>
      </c>
      <c r="BY59" s="126">
        <v>1</v>
      </c>
      <c r="BZ59" s="127">
        <f>IFERROR(BY59/BW59,"-")</f>
        <v>1</v>
      </c>
      <c r="CA59" s="128">
        <v>5000</v>
      </c>
      <c r="CB59" s="129">
        <f>IFERROR(CA59/BW59,"-")</f>
        <v>5000</v>
      </c>
      <c r="CC59" s="130">
        <v>1</v>
      </c>
      <c r="CD59" s="130"/>
      <c r="CE59" s="130"/>
      <c r="CF59" s="131">
        <v>1</v>
      </c>
      <c r="CG59" s="132">
        <f>IF(P59=0,"",IF(CF59=0,"",(CF59/P59)))</f>
        <v>0.2</v>
      </c>
      <c r="CH59" s="133">
        <v>1</v>
      </c>
      <c r="CI59" s="134">
        <f>IFERROR(CH59/CF59,"-")</f>
        <v>1</v>
      </c>
      <c r="CJ59" s="135">
        <v>35000</v>
      </c>
      <c r="CK59" s="136">
        <f>IFERROR(CJ59/CF59,"-")</f>
        <v>35000</v>
      </c>
      <c r="CL59" s="137"/>
      <c r="CM59" s="137"/>
      <c r="CN59" s="137">
        <v>1</v>
      </c>
      <c r="CO59" s="138">
        <v>1</v>
      </c>
      <c r="CP59" s="139">
        <v>5000</v>
      </c>
      <c r="CQ59" s="139">
        <v>35000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205</v>
      </c>
      <c r="C60" s="347"/>
      <c r="D60" s="347" t="s">
        <v>78</v>
      </c>
      <c r="E60" s="347" t="s">
        <v>79</v>
      </c>
      <c r="F60" s="347" t="s">
        <v>71</v>
      </c>
      <c r="G60" s="88"/>
      <c r="H60" s="88"/>
      <c r="I60" s="88"/>
      <c r="J60" s="330"/>
      <c r="K60" s="79">
        <v>8</v>
      </c>
      <c r="L60" s="79">
        <v>5</v>
      </c>
      <c r="M60" s="79">
        <v>2</v>
      </c>
      <c r="N60" s="89">
        <v>2</v>
      </c>
      <c r="O60" s="90">
        <v>0</v>
      </c>
      <c r="P60" s="91">
        <f>N60+O60</f>
        <v>2</v>
      </c>
      <c r="Q60" s="80">
        <f>IFERROR(P60/M60,"-")</f>
        <v>1</v>
      </c>
      <c r="R60" s="79">
        <v>2</v>
      </c>
      <c r="S60" s="79">
        <v>0</v>
      </c>
      <c r="T60" s="80">
        <f>IFERROR(R60/(P60),"-")</f>
        <v>1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2</v>
      </c>
      <c r="BO60" s="118">
        <f>IF(P60=0,"",IF(BN60=0,"",(BN60/P60)))</f>
        <v>1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30"/>
      <c r="B61" s="85"/>
      <c r="C61" s="86"/>
      <c r="D61" s="86"/>
      <c r="E61" s="86"/>
      <c r="F61" s="87"/>
      <c r="G61" s="88"/>
      <c r="H61" s="88"/>
      <c r="I61" s="88"/>
      <c r="J61" s="331"/>
      <c r="K61" s="34"/>
      <c r="L61" s="34"/>
      <c r="M61" s="31"/>
      <c r="N61" s="23"/>
      <c r="O61" s="23"/>
      <c r="P61" s="23"/>
      <c r="Q61" s="32"/>
      <c r="R61" s="32"/>
      <c r="S61" s="23"/>
      <c r="T61" s="32"/>
      <c r="U61" s="337"/>
      <c r="V61" s="25"/>
      <c r="W61" s="25"/>
      <c r="X61" s="337"/>
      <c r="Y61" s="337"/>
      <c r="Z61" s="337"/>
      <c r="AA61" s="337"/>
      <c r="AB61" s="33"/>
      <c r="AC61" s="57"/>
      <c r="AD61" s="61"/>
      <c r="AE61" s="62"/>
      <c r="AF61" s="61"/>
      <c r="AG61" s="65"/>
      <c r="AH61" s="66"/>
      <c r="AI61" s="67"/>
      <c r="AJ61" s="68"/>
      <c r="AK61" s="68"/>
      <c r="AL61" s="68"/>
      <c r="AM61" s="61"/>
      <c r="AN61" s="62"/>
      <c r="AO61" s="61"/>
      <c r="AP61" s="65"/>
      <c r="AQ61" s="66"/>
      <c r="AR61" s="67"/>
      <c r="AS61" s="68"/>
      <c r="AT61" s="68"/>
      <c r="AU61" s="68"/>
      <c r="AV61" s="61"/>
      <c r="AW61" s="62"/>
      <c r="AX61" s="61"/>
      <c r="AY61" s="65"/>
      <c r="AZ61" s="66"/>
      <c r="BA61" s="67"/>
      <c r="BB61" s="68"/>
      <c r="BC61" s="68"/>
      <c r="BD61" s="68"/>
      <c r="BE61" s="61"/>
      <c r="BF61" s="62"/>
      <c r="BG61" s="61"/>
      <c r="BH61" s="65"/>
      <c r="BI61" s="66"/>
      <c r="BJ61" s="67"/>
      <c r="BK61" s="68"/>
      <c r="BL61" s="68"/>
      <c r="BM61" s="68"/>
      <c r="BN61" s="63"/>
      <c r="BO61" s="64"/>
      <c r="BP61" s="61"/>
      <c r="BQ61" s="65"/>
      <c r="BR61" s="66"/>
      <c r="BS61" s="67"/>
      <c r="BT61" s="68"/>
      <c r="BU61" s="68"/>
      <c r="BV61" s="68"/>
      <c r="BW61" s="63"/>
      <c r="BX61" s="64"/>
      <c r="BY61" s="61"/>
      <c r="BZ61" s="65"/>
      <c r="CA61" s="66"/>
      <c r="CB61" s="67"/>
      <c r="CC61" s="68"/>
      <c r="CD61" s="68"/>
      <c r="CE61" s="68"/>
      <c r="CF61" s="63"/>
      <c r="CG61" s="64"/>
      <c r="CH61" s="61"/>
      <c r="CI61" s="65"/>
      <c r="CJ61" s="66"/>
      <c r="CK61" s="67"/>
      <c r="CL61" s="68"/>
      <c r="CM61" s="68"/>
      <c r="CN61" s="68"/>
      <c r="CO61" s="69"/>
      <c r="CP61" s="66"/>
      <c r="CQ61" s="66"/>
      <c r="CR61" s="66"/>
      <c r="CS61" s="70"/>
    </row>
    <row r="62" spans="1:98">
      <c r="A62" s="30"/>
      <c r="B62" s="37"/>
      <c r="C62" s="21"/>
      <c r="D62" s="21"/>
      <c r="E62" s="21"/>
      <c r="F62" s="22"/>
      <c r="G62" s="36"/>
      <c r="H62" s="36"/>
      <c r="I62" s="73"/>
      <c r="J62" s="332"/>
      <c r="K62" s="34"/>
      <c r="L62" s="34"/>
      <c r="M62" s="31"/>
      <c r="N62" s="23"/>
      <c r="O62" s="23"/>
      <c r="P62" s="23"/>
      <c r="Q62" s="32"/>
      <c r="R62" s="32"/>
      <c r="S62" s="23"/>
      <c r="T62" s="32"/>
      <c r="U62" s="337"/>
      <c r="V62" s="25"/>
      <c r="W62" s="25"/>
      <c r="X62" s="337"/>
      <c r="Y62" s="337"/>
      <c r="Z62" s="337"/>
      <c r="AA62" s="337"/>
      <c r="AB62" s="33"/>
      <c r="AC62" s="59"/>
      <c r="AD62" s="61"/>
      <c r="AE62" s="62"/>
      <c r="AF62" s="61"/>
      <c r="AG62" s="65"/>
      <c r="AH62" s="66"/>
      <c r="AI62" s="67"/>
      <c r="AJ62" s="68"/>
      <c r="AK62" s="68"/>
      <c r="AL62" s="68"/>
      <c r="AM62" s="61"/>
      <c r="AN62" s="62"/>
      <c r="AO62" s="61"/>
      <c r="AP62" s="65"/>
      <c r="AQ62" s="66"/>
      <c r="AR62" s="67"/>
      <c r="AS62" s="68"/>
      <c r="AT62" s="68"/>
      <c r="AU62" s="68"/>
      <c r="AV62" s="61"/>
      <c r="AW62" s="62"/>
      <c r="AX62" s="61"/>
      <c r="AY62" s="65"/>
      <c r="AZ62" s="66"/>
      <c r="BA62" s="67"/>
      <c r="BB62" s="68"/>
      <c r="BC62" s="68"/>
      <c r="BD62" s="68"/>
      <c r="BE62" s="61"/>
      <c r="BF62" s="62"/>
      <c r="BG62" s="61"/>
      <c r="BH62" s="65"/>
      <c r="BI62" s="66"/>
      <c r="BJ62" s="67"/>
      <c r="BK62" s="68"/>
      <c r="BL62" s="68"/>
      <c r="BM62" s="68"/>
      <c r="BN62" s="63"/>
      <c r="BO62" s="64"/>
      <c r="BP62" s="61"/>
      <c r="BQ62" s="65"/>
      <c r="BR62" s="66"/>
      <c r="BS62" s="67"/>
      <c r="BT62" s="68"/>
      <c r="BU62" s="68"/>
      <c r="BV62" s="68"/>
      <c r="BW62" s="63"/>
      <c r="BX62" s="64"/>
      <c r="BY62" s="61"/>
      <c r="BZ62" s="65"/>
      <c r="CA62" s="66"/>
      <c r="CB62" s="67"/>
      <c r="CC62" s="68"/>
      <c r="CD62" s="68"/>
      <c r="CE62" s="68"/>
      <c r="CF62" s="63"/>
      <c r="CG62" s="64"/>
      <c r="CH62" s="61"/>
      <c r="CI62" s="65"/>
      <c r="CJ62" s="66"/>
      <c r="CK62" s="67"/>
      <c r="CL62" s="68"/>
      <c r="CM62" s="68"/>
      <c r="CN62" s="68"/>
      <c r="CO62" s="69"/>
      <c r="CP62" s="66"/>
      <c r="CQ62" s="66"/>
      <c r="CR62" s="66"/>
      <c r="CS62" s="70"/>
    </row>
    <row r="63" spans="1:98">
      <c r="A63" s="19">
        <f>AB63</f>
        <v>0.16261744966443</v>
      </c>
      <c r="B63" s="39"/>
      <c r="C63" s="39"/>
      <c r="D63" s="39"/>
      <c r="E63" s="39"/>
      <c r="F63" s="39"/>
      <c r="G63" s="40" t="s">
        <v>206</v>
      </c>
      <c r="H63" s="40"/>
      <c r="I63" s="40"/>
      <c r="J63" s="333">
        <f>SUM(J6:J62)</f>
        <v>1490000</v>
      </c>
      <c r="K63" s="41">
        <f>SUM(K6:K62)</f>
        <v>662</v>
      </c>
      <c r="L63" s="41">
        <f>SUM(L6:L62)</f>
        <v>267</v>
      </c>
      <c r="M63" s="41">
        <f>SUM(M6:M62)</f>
        <v>428</v>
      </c>
      <c r="N63" s="41">
        <f>SUM(N6:N62)</f>
        <v>123</v>
      </c>
      <c r="O63" s="41">
        <f>SUM(O6:O62)</f>
        <v>0</v>
      </c>
      <c r="P63" s="41">
        <f>SUM(P6:P62)</f>
        <v>123</v>
      </c>
      <c r="Q63" s="42">
        <f>IFERROR(P63/M63,"-")</f>
        <v>0.28738317757009</v>
      </c>
      <c r="R63" s="76">
        <f>SUM(R6:R62)</f>
        <v>31</v>
      </c>
      <c r="S63" s="76">
        <f>SUM(S6:S62)</f>
        <v>15</v>
      </c>
      <c r="T63" s="42">
        <f>IFERROR(R63/P63,"-")</f>
        <v>0.2520325203252</v>
      </c>
      <c r="U63" s="338">
        <f>IFERROR(J63/P63,"-")</f>
        <v>12113.821138211</v>
      </c>
      <c r="V63" s="44">
        <f>SUM(V6:V62)</f>
        <v>9</v>
      </c>
      <c r="W63" s="42">
        <f>IFERROR(V63/P63,"-")</f>
        <v>0.073170731707317</v>
      </c>
      <c r="X63" s="333">
        <f>SUM(X6:X62)</f>
        <v>242300</v>
      </c>
      <c r="Y63" s="333">
        <f>IFERROR(X63/P63,"-")</f>
        <v>1969.918699187</v>
      </c>
      <c r="Z63" s="333">
        <f>IFERROR(X63/V63,"-")</f>
        <v>26922.222222222</v>
      </c>
      <c r="AA63" s="333">
        <f>X63-J63</f>
        <v>-1247700</v>
      </c>
      <c r="AB63" s="45">
        <f>X63/J63</f>
        <v>0.16261744966443</v>
      </c>
      <c r="AC63" s="58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6"/>
    <mergeCell ref="J22:J26"/>
    <mergeCell ref="U22:U26"/>
    <mergeCell ref="AA22:AA26"/>
    <mergeCell ref="AB22:AB26"/>
    <mergeCell ref="A27:A31"/>
    <mergeCell ref="J27:J31"/>
    <mergeCell ref="U27:U31"/>
    <mergeCell ref="AA27:AA31"/>
    <mergeCell ref="AB27:AB31"/>
    <mergeCell ref="A32:A36"/>
    <mergeCell ref="J32:J36"/>
    <mergeCell ref="U32:U36"/>
    <mergeCell ref="AA32:AA36"/>
    <mergeCell ref="AB32:AB36"/>
    <mergeCell ref="A37:A40"/>
    <mergeCell ref="J37:J40"/>
    <mergeCell ref="U37:U40"/>
    <mergeCell ref="AA37:AA40"/>
    <mergeCell ref="AB37:AB40"/>
    <mergeCell ref="A41:A56"/>
    <mergeCell ref="J41:J56"/>
    <mergeCell ref="U41:U56"/>
    <mergeCell ref="AA41:AA56"/>
    <mergeCell ref="AB41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207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0.33</v>
      </c>
      <c r="B6" s="347" t="s">
        <v>208</v>
      </c>
      <c r="C6" s="347" t="s">
        <v>209</v>
      </c>
      <c r="D6" s="347" t="s">
        <v>78</v>
      </c>
      <c r="E6" s="347" t="s">
        <v>210</v>
      </c>
      <c r="F6" s="347" t="s">
        <v>211</v>
      </c>
      <c r="G6" s="88" t="s">
        <v>212</v>
      </c>
      <c r="H6" s="88" t="s">
        <v>213</v>
      </c>
      <c r="I6" s="88" t="s">
        <v>214</v>
      </c>
      <c r="J6" s="330">
        <v>200000</v>
      </c>
      <c r="K6" s="79">
        <v>57</v>
      </c>
      <c r="L6" s="79">
        <v>0</v>
      </c>
      <c r="M6" s="79">
        <v>153</v>
      </c>
      <c r="N6" s="89">
        <v>9</v>
      </c>
      <c r="O6" s="90">
        <v>1</v>
      </c>
      <c r="P6" s="91">
        <f>N6+O6</f>
        <v>10</v>
      </c>
      <c r="Q6" s="80">
        <f>IFERROR(P6/M6,"-")</f>
        <v>0.065359477124183</v>
      </c>
      <c r="R6" s="79">
        <v>8</v>
      </c>
      <c r="S6" s="79">
        <v>3</v>
      </c>
      <c r="T6" s="80">
        <f>IFERROR(R6/(P6),"-")</f>
        <v>0.8</v>
      </c>
      <c r="U6" s="336">
        <f>IFERROR(J6/SUM(N6:O7),"-")</f>
        <v>9523.8095238095</v>
      </c>
      <c r="V6" s="82">
        <v>1</v>
      </c>
      <c r="W6" s="80">
        <f>IF(P6=0,"-",V6/P6)</f>
        <v>0.1</v>
      </c>
      <c r="X6" s="335">
        <v>5000</v>
      </c>
      <c r="Y6" s="336">
        <f>IFERROR(X6/P6,"-")</f>
        <v>500</v>
      </c>
      <c r="Z6" s="336">
        <f>IFERROR(X6/V6,"-")</f>
        <v>5000</v>
      </c>
      <c r="AA6" s="330">
        <f>SUM(X6:X7)-SUM(J6:J7)</f>
        <v>-134000</v>
      </c>
      <c r="AB6" s="83">
        <f>SUM(X6:X7)/SUM(J6:J7)</f>
        <v>0.33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0.4</v>
      </c>
      <c r="BY6" s="126">
        <v>1</v>
      </c>
      <c r="BZ6" s="127">
        <f>IFERROR(BY6/BW6,"-")</f>
        <v>0.25</v>
      </c>
      <c r="CA6" s="128">
        <v>5000</v>
      </c>
      <c r="CB6" s="129">
        <f>IFERROR(CA6/BW6,"-")</f>
        <v>1250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215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133</v>
      </c>
      <c r="L7" s="79">
        <v>53</v>
      </c>
      <c r="M7" s="79">
        <v>20</v>
      </c>
      <c r="N7" s="89">
        <v>11</v>
      </c>
      <c r="O7" s="90">
        <v>0</v>
      </c>
      <c r="P7" s="91">
        <f>N7+O7</f>
        <v>11</v>
      </c>
      <c r="Q7" s="80">
        <f>IFERROR(P7/M7,"-")</f>
        <v>0.55</v>
      </c>
      <c r="R7" s="79">
        <v>8</v>
      </c>
      <c r="S7" s="79">
        <v>0</v>
      </c>
      <c r="T7" s="80">
        <f>IFERROR(R7/(P7),"-")</f>
        <v>0.72727272727273</v>
      </c>
      <c r="U7" s="336"/>
      <c r="V7" s="82">
        <v>3</v>
      </c>
      <c r="W7" s="80">
        <f>IF(P7=0,"-",V7/P7)</f>
        <v>0.27272727272727</v>
      </c>
      <c r="X7" s="335">
        <v>61000</v>
      </c>
      <c r="Y7" s="336">
        <f>IFERROR(X7/P7,"-")</f>
        <v>5545.4545454545</v>
      </c>
      <c r="Z7" s="336">
        <f>IFERROR(X7/V7,"-")</f>
        <v>20333.333333333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0.27272727272727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0.45454545454545</v>
      </c>
      <c r="BY7" s="126">
        <v>2</v>
      </c>
      <c r="BZ7" s="127">
        <f>IFERROR(BY7/BW7,"-")</f>
        <v>0.4</v>
      </c>
      <c r="CA7" s="128">
        <v>60000</v>
      </c>
      <c r="CB7" s="129">
        <f>IFERROR(CA7/BW7,"-")</f>
        <v>12000</v>
      </c>
      <c r="CC7" s="130">
        <v>1</v>
      </c>
      <c r="CD7" s="130"/>
      <c r="CE7" s="130">
        <v>1</v>
      </c>
      <c r="CF7" s="131">
        <v>3</v>
      </c>
      <c r="CG7" s="132">
        <f>IF(P7=0,"",IF(CF7=0,"",(CF7/P7)))</f>
        <v>0.27272727272727</v>
      </c>
      <c r="CH7" s="133">
        <v>1</v>
      </c>
      <c r="CI7" s="134">
        <f>IFERROR(CH7/CF7,"-")</f>
        <v>0.33333333333333</v>
      </c>
      <c r="CJ7" s="135">
        <v>1000</v>
      </c>
      <c r="CK7" s="136">
        <f>IFERROR(CJ7/CF7,"-")</f>
        <v>333.33333333333</v>
      </c>
      <c r="CL7" s="137">
        <v>1</v>
      </c>
      <c r="CM7" s="137"/>
      <c r="CN7" s="137"/>
      <c r="CO7" s="138">
        <v>3</v>
      </c>
      <c r="CP7" s="139">
        <v>61000</v>
      </c>
      <c r="CQ7" s="139">
        <v>55000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0.84133333333333</v>
      </c>
      <c r="B8" s="347" t="s">
        <v>216</v>
      </c>
      <c r="C8" s="347" t="s">
        <v>217</v>
      </c>
      <c r="D8" s="347" t="s">
        <v>218</v>
      </c>
      <c r="E8" s="347"/>
      <c r="F8" s="347" t="s">
        <v>80</v>
      </c>
      <c r="G8" s="88" t="s">
        <v>219</v>
      </c>
      <c r="H8" s="88" t="s">
        <v>220</v>
      </c>
      <c r="I8" s="88" t="s">
        <v>169</v>
      </c>
      <c r="J8" s="330">
        <v>75000</v>
      </c>
      <c r="K8" s="79">
        <v>11</v>
      </c>
      <c r="L8" s="79">
        <v>0</v>
      </c>
      <c r="M8" s="79">
        <v>34</v>
      </c>
      <c r="N8" s="89">
        <v>5</v>
      </c>
      <c r="O8" s="90">
        <v>0</v>
      </c>
      <c r="P8" s="91">
        <f>N8+O8</f>
        <v>5</v>
      </c>
      <c r="Q8" s="80">
        <f>IFERROR(P8/M8,"-")</f>
        <v>0.14705882352941</v>
      </c>
      <c r="R8" s="79">
        <v>3</v>
      </c>
      <c r="S8" s="79">
        <v>0</v>
      </c>
      <c r="T8" s="80">
        <f>IFERROR(R8/(P8),"-")</f>
        <v>0.6</v>
      </c>
      <c r="U8" s="336">
        <f>IFERROR(J8/SUM(N8:O9),"-")</f>
        <v>6818.1818181818</v>
      </c>
      <c r="V8" s="82">
        <v>3</v>
      </c>
      <c r="W8" s="80">
        <f>IF(P8=0,"-",V8/P8)</f>
        <v>0.6</v>
      </c>
      <c r="X8" s="335">
        <v>55100</v>
      </c>
      <c r="Y8" s="336">
        <f>IFERROR(X8/P8,"-")</f>
        <v>11020</v>
      </c>
      <c r="Z8" s="336">
        <f>IFERROR(X8/V8,"-")</f>
        <v>18366.666666667</v>
      </c>
      <c r="AA8" s="330">
        <f>SUM(X8:X9)-SUM(J8:J9)</f>
        <v>-11900</v>
      </c>
      <c r="AB8" s="83">
        <f>SUM(X8:X9)/SUM(J8:J9)</f>
        <v>0.84133333333333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>
        <v>1</v>
      </c>
      <c r="AY8" s="106">
        <f>IFERROR(AX8/AV8,"-")</f>
        <v>1</v>
      </c>
      <c r="AZ8" s="107">
        <v>5100</v>
      </c>
      <c r="BA8" s="108">
        <f>IFERROR(AZ8/AV8,"-")</f>
        <v>5100</v>
      </c>
      <c r="BB8" s="109">
        <v>1</v>
      </c>
      <c r="BC8" s="109"/>
      <c r="BD8" s="109"/>
      <c r="BE8" s="110">
        <v>1</v>
      </c>
      <c r="BF8" s="111">
        <f>IF(P8=0,"",IF(BE8=0,"",(BE8/P8)))</f>
        <v>0.2</v>
      </c>
      <c r="BG8" s="110">
        <v>1</v>
      </c>
      <c r="BH8" s="112">
        <f>IFERROR(BG8/BE8,"-")</f>
        <v>1</v>
      </c>
      <c r="BI8" s="113">
        <v>45000</v>
      </c>
      <c r="BJ8" s="114">
        <f>IFERROR(BI8/BE8,"-")</f>
        <v>45000</v>
      </c>
      <c r="BK8" s="115"/>
      <c r="BL8" s="115"/>
      <c r="BM8" s="115">
        <v>1</v>
      </c>
      <c r="BN8" s="117">
        <v>1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0.4</v>
      </c>
      <c r="BY8" s="126">
        <v>1</v>
      </c>
      <c r="BZ8" s="127">
        <f>IFERROR(BY8/BW8,"-")</f>
        <v>0.5</v>
      </c>
      <c r="CA8" s="128">
        <v>5000</v>
      </c>
      <c r="CB8" s="129">
        <f>IFERROR(CA8/BW8,"-")</f>
        <v>2500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55100</v>
      </c>
      <c r="CQ8" s="139">
        <v>45000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221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49</v>
      </c>
      <c r="L9" s="79">
        <v>27</v>
      </c>
      <c r="M9" s="79">
        <v>17</v>
      </c>
      <c r="N9" s="89">
        <v>6</v>
      </c>
      <c r="O9" s="90">
        <v>0</v>
      </c>
      <c r="P9" s="91">
        <f>N9+O9</f>
        <v>6</v>
      </c>
      <c r="Q9" s="80">
        <f>IFERROR(P9/M9,"-")</f>
        <v>0.35294117647059</v>
      </c>
      <c r="R9" s="79">
        <v>5</v>
      </c>
      <c r="S9" s="79">
        <v>0</v>
      </c>
      <c r="T9" s="80">
        <f>IFERROR(R9/(P9),"-")</f>
        <v>0.83333333333333</v>
      </c>
      <c r="U9" s="336"/>
      <c r="V9" s="82">
        <v>1</v>
      </c>
      <c r="W9" s="80">
        <f>IF(P9=0,"-",V9/P9)</f>
        <v>0.16666666666667</v>
      </c>
      <c r="X9" s="335">
        <v>8000</v>
      </c>
      <c r="Y9" s="336">
        <f>IFERROR(X9/P9,"-")</f>
        <v>1333.3333333333</v>
      </c>
      <c r="Z9" s="336">
        <f>IFERROR(X9/V9,"-")</f>
        <v>8000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0.16666666666667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3</v>
      </c>
      <c r="BO9" s="118">
        <f>IF(P9=0,"",IF(BN9=0,"",(BN9/P9)))</f>
        <v>0.5</v>
      </c>
      <c r="BP9" s="119">
        <v>1</v>
      </c>
      <c r="BQ9" s="120">
        <f>IFERROR(BP9/BN9,"-")</f>
        <v>0.33333333333333</v>
      </c>
      <c r="BR9" s="121">
        <v>3000</v>
      </c>
      <c r="BS9" s="122">
        <f>IFERROR(BR9/BN9,"-")</f>
        <v>1000</v>
      </c>
      <c r="BT9" s="123">
        <v>1</v>
      </c>
      <c r="BU9" s="123"/>
      <c r="BV9" s="123"/>
      <c r="BW9" s="124">
        <v>1</v>
      </c>
      <c r="BX9" s="125">
        <f>IF(P9=0,"",IF(BW9=0,"",(BW9/P9)))</f>
        <v>0.16666666666667</v>
      </c>
      <c r="BY9" s="126">
        <v>1</v>
      </c>
      <c r="BZ9" s="127">
        <f>IFERROR(BY9/BW9,"-")</f>
        <v>1</v>
      </c>
      <c r="CA9" s="128">
        <v>5000</v>
      </c>
      <c r="CB9" s="129">
        <f>IFERROR(CA9/BW9,"-")</f>
        <v>5000</v>
      </c>
      <c r="CC9" s="130">
        <v>1</v>
      </c>
      <c r="CD9" s="130"/>
      <c r="CE9" s="130"/>
      <c r="CF9" s="131">
        <v>1</v>
      </c>
      <c r="CG9" s="132">
        <f>IF(P9=0,"",IF(CF9=0,"",(CF9/P9)))</f>
        <v>0.16666666666667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8000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0.46945454545455</v>
      </c>
      <c r="B12" s="39"/>
      <c r="C12" s="39"/>
      <c r="D12" s="39"/>
      <c r="E12" s="39"/>
      <c r="F12" s="39"/>
      <c r="G12" s="40" t="s">
        <v>222</v>
      </c>
      <c r="H12" s="40"/>
      <c r="I12" s="40"/>
      <c r="J12" s="333">
        <f>SUM(J6:J11)</f>
        <v>275000</v>
      </c>
      <c r="K12" s="41">
        <f>SUM(K6:K11)</f>
        <v>250</v>
      </c>
      <c r="L12" s="41">
        <f>SUM(L6:L11)</f>
        <v>80</v>
      </c>
      <c r="M12" s="41">
        <f>SUM(M6:M11)</f>
        <v>224</v>
      </c>
      <c r="N12" s="41">
        <f>SUM(N6:N11)</f>
        <v>31</v>
      </c>
      <c r="O12" s="41">
        <f>SUM(O6:O11)</f>
        <v>1</v>
      </c>
      <c r="P12" s="41">
        <f>SUM(P6:P11)</f>
        <v>32</v>
      </c>
      <c r="Q12" s="42">
        <f>IFERROR(P12/M12,"-")</f>
        <v>0.14285714285714</v>
      </c>
      <c r="R12" s="76">
        <f>SUM(R6:R11)</f>
        <v>24</v>
      </c>
      <c r="S12" s="76">
        <f>SUM(S6:S11)</f>
        <v>3</v>
      </c>
      <c r="T12" s="42">
        <f>IFERROR(R12/P12,"-")</f>
        <v>0.75</v>
      </c>
      <c r="U12" s="338">
        <f>IFERROR(J12/P12,"-")</f>
        <v>8593.75</v>
      </c>
      <c r="V12" s="44">
        <f>SUM(V6:V11)</f>
        <v>8</v>
      </c>
      <c r="W12" s="42">
        <f>IFERROR(V12/P12,"-")</f>
        <v>0.25</v>
      </c>
      <c r="X12" s="333">
        <f>SUM(X6:X11)</f>
        <v>129100</v>
      </c>
      <c r="Y12" s="333">
        <f>IFERROR(X12/P12,"-")</f>
        <v>4034.375</v>
      </c>
      <c r="Z12" s="333">
        <f>IFERROR(X12/V12,"-")</f>
        <v>16137.5</v>
      </c>
      <c r="AA12" s="333">
        <f>X12-J12</f>
        <v>-145900</v>
      </c>
      <c r="AB12" s="45">
        <f>X12/J12</f>
        <v>0.46945454545455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223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224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225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226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227</v>
      </c>
      <c r="C6" s="347"/>
      <c r="D6" s="347" t="s">
        <v>80</v>
      </c>
      <c r="E6" s="175" t="s">
        <v>228</v>
      </c>
      <c r="F6" s="175" t="s">
        <v>229</v>
      </c>
      <c r="G6" s="340">
        <v>0</v>
      </c>
      <c r="H6" s="340">
        <v>1500</v>
      </c>
      <c r="I6" s="176">
        <v>0</v>
      </c>
      <c r="J6" s="176">
        <v>0</v>
      </c>
      <c r="K6" s="176">
        <v>2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230</v>
      </c>
      <c r="C7" s="347"/>
      <c r="D7" s="347" t="s">
        <v>80</v>
      </c>
      <c r="E7" s="175" t="s">
        <v>231</v>
      </c>
      <c r="F7" s="175" t="s">
        <v>229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232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2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233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224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234</v>
      </c>
      <c r="C6" s="347" t="s">
        <v>235</v>
      </c>
      <c r="D6" s="347" t="s">
        <v>211</v>
      </c>
      <c r="E6" s="175" t="s">
        <v>236</v>
      </c>
      <c r="F6" s="175" t="s">
        <v>229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0.74822197632669</v>
      </c>
      <c r="B7" s="347" t="s">
        <v>237</v>
      </c>
      <c r="C7" s="347" t="s">
        <v>235</v>
      </c>
      <c r="D7" s="347" t="s">
        <v>211</v>
      </c>
      <c r="E7" s="175" t="s">
        <v>238</v>
      </c>
      <c r="F7" s="175" t="s">
        <v>229</v>
      </c>
      <c r="G7" s="340">
        <v>3484768</v>
      </c>
      <c r="H7" s="176">
        <v>5666</v>
      </c>
      <c r="I7" s="176">
        <v>0</v>
      </c>
      <c r="J7" s="176">
        <v>130162</v>
      </c>
      <c r="K7" s="177">
        <v>916</v>
      </c>
      <c r="L7" s="179">
        <f>IFERROR(K7/J7,"-")</f>
        <v>0.0070373841827876</v>
      </c>
      <c r="M7" s="176">
        <v>160</v>
      </c>
      <c r="N7" s="176">
        <v>219</v>
      </c>
      <c r="O7" s="179">
        <f>IFERROR(M7/(K7),"-")</f>
        <v>0.17467248908297</v>
      </c>
      <c r="P7" s="180">
        <f>IFERROR(G7/SUM(K7:K7),"-")</f>
        <v>3804.3318777293</v>
      </c>
      <c r="Q7" s="181">
        <v>94</v>
      </c>
      <c r="R7" s="179">
        <f>IF(K7=0,"-",Q7/K7)</f>
        <v>0.10262008733624</v>
      </c>
      <c r="S7" s="345">
        <v>2607380</v>
      </c>
      <c r="T7" s="346">
        <f>IFERROR(S7/K7,"-")</f>
        <v>2846.4847161572</v>
      </c>
      <c r="U7" s="346">
        <f>IFERROR(S7/Q7,"-")</f>
        <v>27738.085106383</v>
      </c>
      <c r="V7" s="340">
        <f>SUM(S7:S7)-SUM(G7:G7)</f>
        <v>-877388</v>
      </c>
      <c r="W7" s="183">
        <f>SUM(S7:S7)/SUM(G7:G7)</f>
        <v>0.74822197632669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>
        <f>IF(K7=0,"",IF(AH7=0,"",(AH7/K7)))</f>
        <v>0</v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>
        <v>3</v>
      </c>
      <c r="AR7" s="197">
        <f>IF(K7=0,"",IF(AQ7=0,"",(AQ7/K7)))</f>
        <v>0.0032751091703057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25</v>
      </c>
      <c r="BA7" s="203">
        <f>IF(K7=0,"",IF(AZ7=0,"",(AZ7/K7)))</f>
        <v>0.027292576419214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410</v>
      </c>
      <c r="BJ7" s="209">
        <f>IF(K7=0,"",IF(BI7=0,"",(BI7/K7)))</f>
        <v>0.44759825327511</v>
      </c>
      <c r="BK7" s="210">
        <v>30</v>
      </c>
      <c r="BL7" s="211">
        <f>IFERROR(BK7/BI7,"-")</f>
        <v>0.073170731707317</v>
      </c>
      <c r="BM7" s="212">
        <v>777480</v>
      </c>
      <c r="BN7" s="213">
        <f>IFERROR(BM7/BI7,"-")</f>
        <v>1896.2926829268</v>
      </c>
      <c r="BO7" s="214">
        <v>14</v>
      </c>
      <c r="BP7" s="214">
        <v>6</v>
      </c>
      <c r="BQ7" s="214">
        <v>10</v>
      </c>
      <c r="BR7" s="215">
        <v>351</v>
      </c>
      <c r="BS7" s="216">
        <f>IF(K7=0,"",IF(BR7=0,"",(BR7/K7)))</f>
        <v>0.38318777292576</v>
      </c>
      <c r="BT7" s="217">
        <v>45</v>
      </c>
      <c r="BU7" s="218">
        <f>IFERROR(BT7/BR7,"-")</f>
        <v>0.12820512820513</v>
      </c>
      <c r="BV7" s="219">
        <v>641000</v>
      </c>
      <c r="BW7" s="220">
        <f>IFERROR(BV7/BR7,"-")</f>
        <v>1826.2108262108</v>
      </c>
      <c r="BX7" s="221">
        <v>20</v>
      </c>
      <c r="BY7" s="221">
        <v>11</v>
      </c>
      <c r="BZ7" s="221">
        <v>14</v>
      </c>
      <c r="CA7" s="222">
        <v>127</v>
      </c>
      <c r="CB7" s="223">
        <f>IF(K7=0,"",IF(CA7=0,"",(CA7/K7)))</f>
        <v>0.13864628820961</v>
      </c>
      <c r="CC7" s="224">
        <v>19</v>
      </c>
      <c r="CD7" s="225">
        <f>IFERROR(CC7/CA7,"-")</f>
        <v>0.1496062992126</v>
      </c>
      <c r="CE7" s="226">
        <v>1188900</v>
      </c>
      <c r="CF7" s="227">
        <f>IFERROR(CE7/CA7,"-")</f>
        <v>9361.4173228346</v>
      </c>
      <c r="CG7" s="228">
        <v>2</v>
      </c>
      <c r="CH7" s="228">
        <v>5</v>
      </c>
      <c r="CI7" s="228">
        <v>12</v>
      </c>
      <c r="CJ7" s="229">
        <v>94</v>
      </c>
      <c r="CK7" s="230">
        <v>2607380</v>
      </c>
      <c r="CL7" s="230">
        <v>464000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0.5991796954142</v>
      </c>
      <c r="B8" s="347" t="s">
        <v>239</v>
      </c>
      <c r="C8" s="347" t="s">
        <v>235</v>
      </c>
      <c r="D8" s="347" t="s">
        <v>211</v>
      </c>
      <c r="E8" s="175" t="s">
        <v>240</v>
      </c>
      <c r="F8" s="175" t="s">
        <v>229</v>
      </c>
      <c r="G8" s="340">
        <v>1880521</v>
      </c>
      <c r="H8" s="176">
        <v>1548</v>
      </c>
      <c r="I8" s="176">
        <v>0</v>
      </c>
      <c r="J8" s="176">
        <v>46764</v>
      </c>
      <c r="K8" s="177">
        <v>689</v>
      </c>
      <c r="L8" s="179">
        <f>IFERROR(K8/J8,"-")</f>
        <v>0.014733555726627</v>
      </c>
      <c r="M8" s="176">
        <v>87</v>
      </c>
      <c r="N8" s="176">
        <v>226</v>
      </c>
      <c r="O8" s="179">
        <f>IFERROR(M8/(K8),"-")</f>
        <v>0.12626995645864</v>
      </c>
      <c r="P8" s="180">
        <f>IFERROR(G8/SUM(K8:K8),"-")</f>
        <v>2729.3483309144</v>
      </c>
      <c r="Q8" s="181">
        <v>72</v>
      </c>
      <c r="R8" s="179">
        <f>IF(K8=0,"-",Q8/K8)</f>
        <v>0.1044992743106</v>
      </c>
      <c r="S8" s="345">
        <v>1126770</v>
      </c>
      <c r="T8" s="346">
        <f>IFERROR(S8/K8,"-")</f>
        <v>1635.3701015965</v>
      </c>
      <c r="U8" s="346">
        <f>IFERROR(S8/Q8,"-")</f>
        <v>15649.583333333</v>
      </c>
      <c r="V8" s="340">
        <f>SUM(S8:S8)-SUM(G8:G8)</f>
        <v>-753751</v>
      </c>
      <c r="W8" s="183">
        <f>SUM(S8:S8)/SUM(G8:G8)</f>
        <v>0.5991796954142</v>
      </c>
      <c r="Y8" s="184">
        <v>40</v>
      </c>
      <c r="Z8" s="185">
        <f>IF(K8=0,"",IF(Y8=0,"",(Y8/K8)))</f>
        <v>0.058055152394775</v>
      </c>
      <c r="AA8" s="184">
        <v>1</v>
      </c>
      <c r="AB8" s="186">
        <f>IFERROR(AA8/Y8,"-")</f>
        <v>0.025</v>
      </c>
      <c r="AC8" s="187">
        <v>11000</v>
      </c>
      <c r="AD8" s="188">
        <f>IFERROR(AC8/Y8,"-")</f>
        <v>275</v>
      </c>
      <c r="AE8" s="189"/>
      <c r="AF8" s="189"/>
      <c r="AG8" s="189">
        <v>1</v>
      </c>
      <c r="AH8" s="190">
        <v>106</v>
      </c>
      <c r="AI8" s="191">
        <f>IF(K8=0,"",IF(AH8=0,"",(AH8/K8)))</f>
        <v>0.15384615384615</v>
      </c>
      <c r="AJ8" s="190">
        <v>5</v>
      </c>
      <c r="AK8" s="192">
        <f>IFERROR(AJ8/AH8,"-")</f>
        <v>0.047169811320755</v>
      </c>
      <c r="AL8" s="193">
        <v>16000</v>
      </c>
      <c r="AM8" s="194">
        <f>IFERROR(AL8/AH8,"-")</f>
        <v>150.94339622642</v>
      </c>
      <c r="AN8" s="195">
        <v>4</v>
      </c>
      <c r="AO8" s="195">
        <v>1</v>
      </c>
      <c r="AP8" s="195"/>
      <c r="AQ8" s="196">
        <v>101</v>
      </c>
      <c r="AR8" s="197">
        <f>IF(K8=0,"",IF(AQ8=0,"",(AQ8/K8)))</f>
        <v>0.14658925979681</v>
      </c>
      <c r="AS8" s="196">
        <v>4</v>
      </c>
      <c r="AT8" s="198">
        <f>IFERROR(AS8/AQ8,"-")</f>
        <v>0.03960396039604</v>
      </c>
      <c r="AU8" s="199">
        <v>136600</v>
      </c>
      <c r="AV8" s="200">
        <f>IFERROR(AU8/AQ8,"-")</f>
        <v>1352.4752475248</v>
      </c>
      <c r="AW8" s="201">
        <v>2</v>
      </c>
      <c r="AX8" s="201"/>
      <c r="AY8" s="201">
        <v>2</v>
      </c>
      <c r="AZ8" s="202">
        <v>139</v>
      </c>
      <c r="BA8" s="203">
        <f>IF(K8=0,"",IF(AZ8=0,"",(AZ8/K8)))</f>
        <v>0.20174165457184</v>
      </c>
      <c r="BB8" s="202">
        <v>15</v>
      </c>
      <c r="BC8" s="204">
        <f>IFERROR(BB8/AZ8,"-")</f>
        <v>0.10791366906475</v>
      </c>
      <c r="BD8" s="205">
        <v>121090</v>
      </c>
      <c r="BE8" s="206">
        <f>IFERROR(BD8/AZ8,"-")</f>
        <v>871.15107913669</v>
      </c>
      <c r="BF8" s="207">
        <v>12</v>
      </c>
      <c r="BG8" s="207">
        <v>1</v>
      </c>
      <c r="BH8" s="207">
        <v>2</v>
      </c>
      <c r="BI8" s="208">
        <v>179</v>
      </c>
      <c r="BJ8" s="209">
        <f>IF(K8=0,"",IF(BI8=0,"",(BI8/K8)))</f>
        <v>0.25979680696662</v>
      </c>
      <c r="BK8" s="210">
        <v>23</v>
      </c>
      <c r="BL8" s="211">
        <f>IFERROR(BK8/BI8,"-")</f>
        <v>0.12849162011173</v>
      </c>
      <c r="BM8" s="212">
        <v>453080</v>
      </c>
      <c r="BN8" s="213">
        <f>IFERROR(BM8/BI8,"-")</f>
        <v>2531.1731843575</v>
      </c>
      <c r="BO8" s="214">
        <v>10</v>
      </c>
      <c r="BP8" s="214">
        <v>1</v>
      </c>
      <c r="BQ8" s="214">
        <v>12</v>
      </c>
      <c r="BR8" s="215">
        <v>96</v>
      </c>
      <c r="BS8" s="216">
        <f>IF(K8=0,"",IF(BR8=0,"",(BR8/K8)))</f>
        <v>0.13933236574746</v>
      </c>
      <c r="BT8" s="217">
        <v>18</v>
      </c>
      <c r="BU8" s="218">
        <f>IFERROR(BT8/BR8,"-")</f>
        <v>0.1875</v>
      </c>
      <c r="BV8" s="219">
        <v>224000</v>
      </c>
      <c r="BW8" s="220">
        <f>IFERROR(BV8/BR8,"-")</f>
        <v>2333.3333333333</v>
      </c>
      <c r="BX8" s="221">
        <v>9</v>
      </c>
      <c r="BY8" s="221">
        <v>3</v>
      </c>
      <c r="BZ8" s="221">
        <v>6</v>
      </c>
      <c r="CA8" s="222">
        <v>28</v>
      </c>
      <c r="CB8" s="223">
        <f>IF(K8=0,"",IF(CA8=0,"",(CA8/K8)))</f>
        <v>0.040638606676343</v>
      </c>
      <c r="CC8" s="224">
        <v>6</v>
      </c>
      <c r="CD8" s="225">
        <f>IFERROR(CC8/CA8,"-")</f>
        <v>0.21428571428571</v>
      </c>
      <c r="CE8" s="226">
        <v>165000</v>
      </c>
      <c r="CF8" s="227">
        <f>IFERROR(CE8/CA8,"-")</f>
        <v>5892.8571428571</v>
      </c>
      <c r="CG8" s="228">
        <v>2</v>
      </c>
      <c r="CH8" s="228">
        <v>1</v>
      </c>
      <c r="CI8" s="228">
        <v>3</v>
      </c>
      <c r="CJ8" s="229">
        <v>72</v>
      </c>
      <c r="CK8" s="230">
        <v>1126770</v>
      </c>
      <c r="CL8" s="230">
        <v>120000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241</v>
      </c>
      <c r="C9" s="347" t="s">
        <v>235</v>
      </c>
      <c r="D9" s="347" t="s">
        <v>211</v>
      </c>
      <c r="E9" s="175" t="s">
        <v>242</v>
      </c>
      <c r="F9" s="175" t="s">
        <v>229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0.61427737455236</v>
      </c>
      <c r="B10" s="347" t="s">
        <v>243</v>
      </c>
      <c r="C10" s="347" t="s">
        <v>235</v>
      </c>
      <c r="D10" s="347" t="s">
        <v>211</v>
      </c>
      <c r="E10" s="175" t="s">
        <v>244</v>
      </c>
      <c r="F10" s="175" t="s">
        <v>229</v>
      </c>
      <c r="G10" s="340">
        <v>229538</v>
      </c>
      <c r="H10" s="176">
        <v>139</v>
      </c>
      <c r="I10" s="176">
        <v>0</v>
      </c>
      <c r="J10" s="176">
        <v>16131</v>
      </c>
      <c r="K10" s="177">
        <v>32</v>
      </c>
      <c r="L10" s="179">
        <f>IFERROR(K10/J10,"-")</f>
        <v>0.0019837579815263</v>
      </c>
      <c r="M10" s="176">
        <v>9</v>
      </c>
      <c r="N10" s="176">
        <v>9</v>
      </c>
      <c r="O10" s="179">
        <f>IFERROR(M10/(K10),"-")</f>
        <v>0.28125</v>
      </c>
      <c r="P10" s="180">
        <f>IFERROR(G10/SUM(K10:K10),"-")</f>
        <v>7173.0625</v>
      </c>
      <c r="Q10" s="181">
        <v>5</v>
      </c>
      <c r="R10" s="179">
        <f>IF(K10=0,"-",Q10/K10)</f>
        <v>0.15625</v>
      </c>
      <c r="S10" s="345">
        <v>141000</v>
      </c>
      <c r="T10" s="346">
        <f>IFERROR(S10/K10,"-")</f>
        <v>4406.25</v>
      </c>
      <c r="U10" s="346">
        <f>IFERROR(S10/Q10,"-")</f>
        <v>28200</v>
      </c>
      <c r="V10" s="340">
        <f>SUM(S10:S10)-SUM(G10:G10)</f>
        <v>-88538</v>
      </c>
      <c r="W10" s="183">
        <f>SUM(S10:S10)/SUM(G10:G10)</f>
        <v>0.61427737455236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>
        <v>1</v>
      </c>
      <c r="AR10" s="197">
        <f>IF(K10=0,"",IF(AQ10=0,"",(AQ10/K10)))</f>
        <v>0.03125</v>
      </c>
      <c r="AS10" s="196"/>
      <c r="AT10" s="198">
        <f>IFERROR(AS10/AQ10,"-")</f>
        <v>0</v>
      </c>
      <c r="AU10" s="199"/>
      <c r="AV10" s="200">
        <f>IFERROR(AU10/AQ10,"-")</f>
        <v>0</v>
      </c>
      <c r="AW10" s="201"/>
      <c r="AX10" s="201"/>
      <c r="AY10" s="201"/>
      <c r="AZ10" s="202">
        <v>4</v>
      </c>
      <c r="BA10" s="203">
        <f>IF(K10=0,"",IF(AZ10=0,"",(AZ10/K10)))</f>
        <v>0.125</v>
      </c>
      <c r="BB10" s="202"/>
      <c r="BC10" s="204">
        <f>IFERROR(BB10/AZ10,"-")</f>
        <v>0</v>
      </c>
      <c r="BD10" s="205"/>
      <c r="BE10" s="206">
        <f>IFERROR(BD10/AZ10,"-")</f>
        <v>0</v>
      </c>
      <c r="BF10" s="207"/>
      <c r="BG10" s="207"/>
      <c r="BH10" s="207"/>
      <c r="BI10" s="208">
        <v>13</v>
      </c>
      <c r="BJ10" s="209">
        <f>IF(K10=0,"",IF(BI10=0,"",(BI10/K10)))</f>
        <v>0.40625</v>
      </c>
      <c r="BK10" s="210">
        <v>3</v>
      </c>
      <c r="BL10" s="211">
        <f>IFERROR(BK10/BI10,"-")</f>
        <v>0.23076923076923</v>
      </c>
      <c r="BM10" s="212">
        <v>123000</v>
      </c>
      <c r="BN10" s="213">
        <f>IFERROR(BM10/BI10,"-")</f>
        <v>9461.5384615385</v>
      </c>
      <c r="BO10" s="214">
        <v>1</v>
      </c>
      <c r="BP10" s="214"/>
      <c r="BQ10" s="214">
        <v>2</v>
      </c>
      <c r="BR10" s="215">
        <v>10</v>
      </c>
      <c r="BS10" s="216">
        <f>IF(K10=0,"",IF(BR10=0,"",(BR10/K10)))</f>
        <v>0.3125</v>
      </c>
      <c r="BT10" s="217">
        <v>1</v>
      </c>
      <c r="BU10" s="218">
        <f>IFERROR(BT10/BR10,"-")</f>
        <v>0.1</v>
      </c>
      <c r="BV10" s="219">
        <v>3000</v>
      </c>
      <c r="BW10" s="220">
        <f>IFERROR(BV10/BR10,"-")</f>
        <v>300</v>
      </c>
      <c r="BX10" s="221">
        <v>1</v>
      </c>
      <c r="BY10" s="221"/>
      <c r="BZ10" s="221"/>
      <c r="CA10" s="222">
        <v>4</v>
      </c>
      <c r="CB10" s="223">
        <f>IF(K10=0,"",IF(CA10=0,"",(CA10/K10)))</f>
        <v>0.125</v>
      </c>
      <c r="CC10" s="224">
        <v>1</v>
      </c>
      <c r="CD10" s="225">
        <f>IFERROR(CC10/CA10,"-")</f>
        <v>0.25</v>
      </c>
      <c r="CE10" s="226">
        <v>15000</v>
      </c>
      <c r="CF10" s="227">
        <f>IFERROR(CE10/CA10,"-")</f>
        <v>3750</v>
      </c>
      <c r="CG10" s="228"/>
      <c r="CH10" s="228">
        <v>1</v>
      </c>
      <c r="CI10" s="228"/>
      <c r="CJ10" s="229">
        <v>5</v>
      </c>
      <c r="CK10" s="230">
        <v>141000</v>
      </c>
      <c r="CL10" s="230">
        <v>58000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174">
        <f>W11</f>
        <v>0.67700922445789</v>
      </c>
      <c r="B11" s="347" t="s">
        <v>245</v>
      </c>
      <c r="C11" s="347" t="s">
        <v>235</v>
      </c>
      <c r="D11" s="347" t="s">
        <v>211</v>
      </c>
      <c r="E11" s="175" t="s">
        <v>246</v>
      </c>
      <c r="F11" s="175" t="s">
        <v>229</v>
      </c>
      <c r="G11" s="340">
        <v>1870137</v>
      </c>
      <c r="H11" s="176">
        <v>1591</v>
      </c>
      <c r="I11" s="176">
        <v>0</v>
      </c>
      <c r="J11" s="176">
        <v>12026</v>
      </c>
      <c r="K11" s="177">
        <v>640</v>
      </c>
      <c r="L11" s="179">
        <f>IFERROR(K11/J11,"-")</f>
        <v>0.053218027606852</v>
      </c>
      <c r="M11" s="176">
        <v>94</v>
      </c>
      <c r="N11" s="176">
        <v>171</v>
      </c>
      <c r="O11" s="179">
        <f>IFERROR(M11/(K11),"-")</f>
        <v>0.146875</v>
      </c>
      <c r="P11" s="180">
        <f>IFERROR(G11/SUM(K11:K11),"-")</f>
        <v>2922.0890625</v>
      </c>
      <c r="Q11" s="181">
        <v>76</v>
      </c>
      <c r="R11" s="179">
        <f>IF(K11=0,"-",Q11/K11)</f>
        <v>0.11875</v>
      </c>
      <c r="S11" s="345">
        <v>1266100</v>
      </c>
      <c r="T11" s="346">
        <f>IFERROR(S11/K11,"-")</f>
        <v>1978.28125</v>
      </c>
      <c r="U11" s="346">
        <f>IFERROR(S11/Q11,"-")</f>
        <v>16659.210526316</v>
      </c>
      <c r="V11" s="340">
        <f>SUM(S11:S11)-SUM(G11:G11)</f>
        <v>-604037</v>
      </c>
      <c r="W11" s="183">
        <f>SUM(S11:S11)/SUM(G11:G11)</f>
        <v>0.67700922445789</v>
      </c>
      <c r="Y11" s="184">
        <v>5</v>
      </c>
      <c r="Z11" s="185">
        <f>IF(K11=0,"",IF(Y11=0,"",(Y11/K11)))</f>
        <v>0.0078125</v>
      </c>
      <c r="AA11" s="184"/>
      <c r="AB11" s="186">
        <f>IFERROR(AA11/Y11,"-")</f>
        <v>0</v>
      </c>
      <c r="AC11" s="187"/>
      <c r="AD11" s="188">
        <f>IFERROR(AC11/Y11,"-")</f>
        <v>0</v>
      </c>
      <c r="AE11" s="189"/>
      <c r="AF11" s="189"/>
      <c r="AG11" s="189"/>
      <c r="AH11" s="190">
        <v>15</v>
      </c>
      <c r="AI11" s="191">
        <f>IF(K11=0,"",IF(AH11=0,"",(AH11/K11)))</f>
        <v>0.0234375</v>
      </c>
      <c r="AJ11" s="190"/>
      <c r="AK11" s="192">
        <f>IFERROR(AJ11/AH11,"-")</f>
        <v>0</v>
      </c>
      <c r="AL11" s="193"/>
      <c r="AM11" s="194">
        <f>IFERROR(AL11/AH11,"-")</f>
        <v>0</v>
      </c>
      <c r="AN11" s="195"/>
      <c r="AO11" s="195"/>
      <c r="AP11" s="195"/>
      <c r="AQ11" s="196">
        <v>9</v>
      </c>
      <c r="AR11" s="197">
        <f>IF(K11=0,"",IF(AQ11=0,"",(AQ11/K11)))</f>
        <v>0.0140625</v>
      </c>
      <c r="AS11" s="196">
        <v>2</v>
      </c>
      <c r="AT11" s="198">
        <f>IFERROR(AS11/AQ11,"-")</f>
        <v>0.22222222222222</v>
      </c>
      <c r="AU11" s="199">
        <v>7100</v>
      </c>
      <c r="AV11" s="200">
        <f>IFERROR(AU11/AQ11,"-")</f>
        <v>788.88888888889</v>
      </c>
      <c r="AW11" s="201">
        <v>1</v>
      </c>
      <c r="AX11" s="201">
        <v>1</v>
      </c>
      <c r="AY11" s="201"/>
      <c r="AZ11" s="202">
        <v>88</v>
      </c>
      <c r="BA11" s="203">
        <f>IF(K11=0,"",IF(AZ11=0,"",(AZ11/K11)))</f>
        <v>0.1375</v>
      </c>
      <c r="BB11" s="202">
        <v>7</v>
      </c>
      <c r="BC11" s="204">
        <f>IFERROR(BB11/AZ11,"-")</f>
        <v>0.079545454545455</v>
      </c>
      <c r="BD11" s="205">
        <v>61200</v>
      </c>
      <c r="BE11" s="206">
        <f>IFERROR(BD11/AZ11,"-")</f>
        <v>695.45454545455</v>
      </c>
      <c r="BF11" s="207">
        <v>2</v>
      </c>
      <c r="BG11" s="207">
        <v>3</v>
      </c>
      <c r="BH11" s="207">
        <v>2</v>
      </c>
      <c r="BI11" s="208">
        <v>256</v>
      </c>
      <c r="BJ11" s="209">
        <f>IF(K11=0,"",IF(BI11=0,"",(BI11/K11)))</f>
        <v>0.4</v>
      </c>
      <c r="BK11" s="210">
        <v>25</v>
      </c>
      <c r="BL11" s="211">
        <f>IFERROR(BK11/BI11,"-")</f>
        <v>0.09765625</v>
      </c>
      <c r="BM11" s="212">
        <v>540900</v>
      </c>
      <c r="BN11" s="213">
        <f>IFERROR(BM11/BI11,"-")</f>
        <v>2112.890625</v>
      </c>
      <c r="BO11" s="214">
        <v>10</v>
      </c>
      <c r="BP11" s="214">
        <v>6</v>
      </c>
      <c r="BQ11" s="214">
        <v>9</v>
      </c>
      <c r="BR11" s="215">
        <v>204</v>
      </c>
      <c r="BS11" s="216">
        <f>IF(K11=0,"",IF(BR11=0,"",(BR11/K11)))</f>
        <v>0.31875</v>
      </c>
      <c r="BT11" s="217">
        <v>30</v>
      </c>
      <c r="BU11" s="218">
        <f>IFERROR(BT11/BR11,"-")</f>
        <v>0.14705882352941</v>
      </c>
      <c r="BV11" s="219">
        <v>348900</v>
      </c>
      <c r="BW11" s="220">
        <f>IFERROR(BV11/BR11,"-")</f>
        <v>1710.2941176471</v>
      </c>
      <c r="BX11" s="221">
        <v>16</v>
      </c>
      <c r="BY11" s="221">
        <v>4</v>
      </c>
      <c r="BZ11" s="221">
        <v>10</v>
      </c>
      <c r="CA11" s="222">
        <v>63</v>
      </c>
      <c r="CB11" s="223">
        <f>IF(K11=0,"",IF(CA11=0,"",(CA11/K11)))</f>
        <v>0.0984375</v>
      </c>
      <c r="CC11" s="224">
        <v>12</v>
      </c>
      <c r="CD11" s="225">
        <f>IFERROR(CC11/CA11,"-")</f>
        <v>0.19047619047619</v>
      </c>
      <c r="CE11" s="226">
        <v>308000</v>
      </c>
      <c r="CF11" s="227">
        <f>IFERROR(CE11/CA11,"-")</f>
        <v>4888.8888888889</v>
      </c>
      <c r="CG11" s="228">
        <v>4</v>
      </c>
      <c r="CH11" s="228">
        <v>2</v>
      </c>
      <c r="CI11" s="228">
        <v>6</v>
      </c>
      <c r="CJ11" s="229">
        <v>76</v>
      </c>
      <c r="CK11" s="230">
        <v>1266100</v>
      </c>
      <c r="CL11" s="230">
        <v>157000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174">
        <f>W12</f>
        <v>1.1304687218803</v>
      </c>
      <c r="B12" s="347" t="s">
        <v>247</v>
      </c>
      <c r="C12" s="347" t="s">
        <v>235</v>
      </c>
      <c r="D12" s="347" t="s">
        <v>211</v>
      </c>
      <c r="E12" s="175" t="s">
        <v>248</v>
      </c>
      <c r="F12" s="175" t="s">
        <v>229</v>
      </c>
      <c r="G12" s="340">
        <v>1778112</v>
      </c>
      <c r="H12" s="176">
        <v>2925</v>
      </c>
      <c r="I12" s="176">
        <v>0</v>
      </c>
      <c r="J12" s="176">
        <v>95486</v>
      </c>
      <c r="K12" s="177">
        <v>418</v>
      </c>
      <c r="L12" s="179">
        <f>IFERROR(K12/J12,"-")</f>
        <v>0.0043776050939405</v>
      </c>
      <c r="M12" s="176">
        <v>75</v>
      </c>
      <c r="N12" s="176">
        <v>80</v>
      </c>
      <c r="O12" s="179">
        <f>IFERROR(M12/(K12),"-")</f>
        <v>0.17942583732057</v>
      </c>
      <c r="P12" s="180">
        <f>IFERROR(G12/SUM(K12:K12),"-")</f>
        <v>4253.8564593301</v>
      </c>
      <c r="Q12" s="181">
        <v>44</v>
      </c>
      <c r="R12" s="179">
        <f>IF(K12=0,"-",Q12/K12)</f>
        <v>0.10526315789474</v>
      </c>
      <c r="S12" s="345">
        <v>2010100</v>
      </c>
      <c r="T12" s="346">
        <f>IFERROR(S12/K12,"-")</f>
        <v>4808.8516746411</v>
      </c>
      <c r="U12" s="346">
        <f>IFERROR(S12/Q12,"-")</f>
        <v>45684.090909091</v>
      </c>
      <c r="V12" s="340">
        <f>SUM(S12:S12)-SUM(G12:G12)</f>
        <v>231988</v>
      </c>
      <c r="W12" s="183">
        <f>SUM(S12:S12)/SUM(G12:G12)</f>
        <v>1.1304687218803</v>
      </c>
      <c r="Y12" s="184"/>
      <c r="Z12" s="185">
        <f>IF(K12=0,"",IF(Y12=0,"",(Y12/K12)))</f>
        <v>0</v>
      </c>
      <c r="AA12" s="184"/>
      <c r="AB12" s="186" t="str">
        <f>IFERROR(AA12/Y12,"-")</f>
        <v>-</v>
      </c>
      <c r="AC12" s="187"/>
      <c r="AD12" s="188" t="str">
        <f>IFERROR(AC12/Y12,"-")</f>
        <v>-</v>
      </c>
      <c r="AE12" s="189"/>
      <c r="AF12" s="189"/>
      <c r="AG12" s="189"/>
      <c r="AH12" s="190">
        <v>1</v>
      </c>
      <c r="AI12" s="191">
        <f>IF(K12=0,"",IF(AH12=0,"",(AH12/K12)))</f>
        <v>0.0023923444976077</v>
      </c>
      <c r="AJ12" s="190"/>
      <c r="AK12" s="192">
        <f>IFERROR(AJ12/AH12,"-")</f>
        <v>0</v>
      </c>
      <c r="AL12" s="193"/>
      <c r="AM12" s="194">
        <f>IFERROR(AL12/AH12,"-")</f>
        <v>0</v>
      </c>
      <c r="AN12" s="195"/>
      <c r="AO12" s="195"/>
      <c r="AP12" s="195"/>
      <c r="AQ12" s="196"/>
      <c r="AR12" s="197">
        <f>IF(K12=0,"",IF(AQ12=0,"",(AQ12/K12)))</f>
        <v>0</v>
      </c>
      <c r="AS12" s="196"/>
      <c r="AT12" s="198" t="str">
        <f>IFERROR(AS12/AQ12,"-")</f>
        <v>-</v>
      </c>
      <c r="AU12" s="199"/>
      <c r="AV12" s="200" t="str">
        <f>IFERROR(AU12/AQ12,"-")</f>
        <v>-</v>
      </c>
      <c r="AW12" s="201"/>
      <c r="AX12" s="201"/>
      <c r="AY12" s="201"/>
      <c r="AZ12" s="202">
        <v>18</v>
      </c>
      <c r="BA12" s="203">
        <f>IF(K12=0,"",IF(AZ12=0,"",(AZ12/K12)))</f>
        <v>0.043062200956938</v>
      </c>
      <c r="BB12" s="202">
        <v>2</v>
      </c>
      <c r="BC12" s="204">
        <f>IFERROR(BB12/AZ12,"-")</f>
        <v>0.11111111111111</v>
      </c>
      <c r="BD12" s="205">
        <v>13000</v>
      </c>
      <c r="BE12" s="206">
        <f>IFERROR(BD12/AZ12,"-")</f>
        <v>722.22222222222</v>
      </c>
      <c r="BF12" s="207">
        <v>2</v>
      </c>
      <c r="BG12" s="207"/>
      <c r="BH12" s="207"/>
      <c r="BI12" s="208">
        <v>179</v>
      </c>
      <c r="BJ12" s="209">
        <f>IF(K12=0,"",IF(BI12=0,"",(BI12/K12)))</f>
        <v>0.42822966507177</v>
      </c>
      <c r="BK12" s="210">
        <v>21</v>
      </c>
      <c r="BL12" s="211">
        <f>IFERROR(BK12/BI12,"-")</f>
        <v>0.11731843575419</v>
      </c>
      <c r="BM12" s="212">
        <v>754000</v>
      </c>
      <c r="BN12" s="213">
        <f>IFERROR(BM12/BI12,"-")</f>
        <v>4212.2905027933</v>
      </c>
      <c r="BO12" s="214">
        <v>8</v>
      </c>
      <c r="BP12" s="214">
        <v>2</v>
      </c>
      <c r="BQ12" s="214">
        <v>11</v>
      </c>
      <c r="BR12" s="215">
        <v>157</v>
      </c>
      <c r="BS12" s="216">
        <f>IF(K12=0,"",IF(BR12=0,"",(BR12/K12)))</f>
        <v>0.3755980861244</v>
      </c>
      <c r="BT12" s="217">
        <v>14</v>
      </c>
      <c r="BU12" s="218">
        <f>IFERROR(BT12/BR12,"-")</f>
        <v>0.089171974522293</v>
      </c>
      <c r="BV12" s="219">
        <v>844900</v>
      </c>
      <c r="BW12" s="220">
        <f>IFERROR(BV12/BR12,"-")</f>
        <v>5381.5286624204</v>
      </c>
      <c r="BX12" s="221">
        <v>6</v>
      </c>
      <c r="BY12" s="221">
        <v>2</v>
      </c>
      <c r="BZ12" s="221">
        <v>6</v>
      </c>
      <c r="CA12" s="222">
        <v>63</v>
      </c>
      <c r="CB12" s="223">
        <f>IF(K12=0,"",IF(CA12=0,"",(CA12/K12)))</f>
        <v>0.15071770334928</v>
      </c>
      <c r="CC12" s="224">
        <v>7</v>
      </c>
      <c r="CD12" s="225">
        <f>IFERROR(CC12/CA12,"-")</f>
        <v>0.11111111111111</v>
      </c>
      <c r="CE12" s="226">
        <v>398200</v>
      </c>
      <c r="CF12" s="227">
        <f>IFERROR(CE12/CA12,"-")</f>
        <v>6320.6349206349</v>
      </c>
      <c r="CG12" s="228">
        <v>2</v>
      </c>
      <c r="CH12" s="228">
        <v>2</v>
      </c>
      <c r="CI12" s="228">
        <v>3</v>
      </c>
      <c r="CJ12" s="229">
        <v>44</v>
      </c>
      <c r="CK12" s="230">
        <v>2010100</v>
      </c>
      <c r="CL12" s="230">
        <v>507000</v>
      </c>
      <c r="CM12" s="230"/>
      <c r="CN12" s="231" t="str">
        <f>IF(AND(CL12=0,CM12=0),"",IF(AND(CL12&lt;=100000,CM12&lt;=100000),"",IF(CL12/CK12&gt;0.7,"男高",IF(CM12/CK12&gt;0.7,"女高",""))))</f>
        <v/>
      </c>
    </row>
    <row r="13" spans="1:94">
      <c r="A13" s="232"/>
      <c r="B13" s="151"/>
      <c r="C13" s="233"/>
      <c r="D13" s="234"/>
      <c r="E13" s="175"/>
      <c r="F13" s="175"/>
      <c r="G13" s="341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172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232"/>
      <c r="B14" s="246"/>
      <c r="C14" s="176"/>
      <c r="D14" s="176"/>
      <c r="E14" s="247"/>
      <c r="F14" s="248"/>
      <c r="G14" s="342"/>
      <c r="H14" s="235"/>
      <c r="I14" s="235"/>
      <c r="J14" s="176"/>
      <c r="K14" s="176"/>
      <c r="L14" s="236"/>
      <c r="M14" s="236"/>
      <c r="N14" s="176"/>
      <c r="O14" s="236"/>
      <c r="P14" s="182"/>
      <c r="Q14" s="182"/>
      <c r="R14" s="182"/>
      <c r="S14" s="345"/>
      <c r="T14" s="345"/>
      <c r="U14" s="345"/>
      <c r="V14" s="345"/>
      <c r="W14" s="236"/>
      <c r="X14" s="249"/>
      <c r="Y14" s="237"/>
      <c r="Z14" s="238"/>
      <c r="AA14" s="237"/>
      <c r="AB14" s="239"/>
      <c r="AC14" s="240"/>
      <c r="AD14" s="241"/>
      <c r="AE14" s="242"/>
      <c r="AF14" s="242"/>
      <c r="AG14" s="242"/>
      <c r="AH14" s="237"/>
      <c r="AI14" s="238"/>
      <c r="AJ14" s="237"/>
      <c r="AK14" s="239"/>
      <c r="AL14" s="240"/>
      <c r="AM14" s="241"/>
      <c r="AN14" s="242"/>
      <c r="AO14" s="242"/>
      <c r="AP14" s="242"/>
      <c r="AQ14" s="237"/>
      <c r="AR14" s="238"/>
      <c r="AS14" s="237"/>
      <c r="AT14" s="239"/>
      <c r="AU14" s="240"/>
      <c r="AV14" s="241"/>
      <c r="AW14" s="242"/>
      <c r="AX14" s="242"/>
      <c r="AY14" s="242"/>
      <c r="AZ14" s="237"/>
      <c r="BA14" s="238"/>
      <c r="BB14" s="237"/>
      <c r="BC14" s="239"/>
      <c r="BD14" s="240"/>
      <c r="BE14" s="241"/>
      <c r="BF14" s="242"/>
      <c r="BG14" s="242"/>
      <c r="BH14" s="242"/>
      <c r="BI14" s="173"/>
      <c r="BJ14" s="243"/>
      <c r="BK14" s="237"/>
      <c r="BL14" s="239"/>
      <c r="BM14" s="240"/>
      <c r="BN14" s="241"/>
      <c r="BO14" s="242"/>
      <c r="BP14" s="242"/>
      <c r="BQ14" s="242"/>
      <c r="BR14" s="173"/>
      <c r="BS14" s="243"/>
      <c r="BT14" s="237"/>
      <c r="BU14" s="239"/>
      <c r="BV14" s="240"/>
      <c r="BW14" s="241"/>
      <c r="BX14" s="242"/>
      <c r="BY14" s="242"/>
      <c r="BZ14" s="242"/>
      <c r="CA14" s="173"/>
      <c r="CB14" s="243"/>
      <c r="CC14" s="237"/>
      <c r="CD14" s="239"/>
      <c r="CE14" s="240"/>
      <c r="CF14" s="241"/>
      <c r="CG14" s="242"/>
      <c r="CH14" s="242"/>
      <c r="CI14" s="242"/>
      <c r="CJ14" s="244"/>
      <c r="CK14" s="240"/>
      <c r="CL14" s="240"/>
      <c r="CM14" s="240"/>
      <c r="CN14" s="245"/>
    </row>
    <row r="15" spans="1:94">
      <c r="A15" s="166">
        <f>Z15</f>
        <v/>
      </c>
      <c r="B15" s="250"/>
      <c r="C15" s="250"/>
      <c r="D15" s="250"/>
      <c r="E15" s="251" t="s">
        <v>249</v>
      </c>
      <c r="F15" s="251"/>
      <c r="G15" s="343">
        <f>SUM(G6:G14)</f>
        <v>9243076</v>
      </c>
      <c r="H15" s="250">
        <f>SUM(H6:H14)</f>
        <v>11869</v>
      </c>
      <c r="I15" s="250">
        <f>SUM(I6:I14)</f>
        <v>0</v>
      </c>
      <c r="J15" s="250">
        <f>SUM(J6:J14)</f>
        <v>300569</v>
      </c>
      <c r="K15" s="250">
        <f>SUM(K6:K14)</f>
        <v>2695</v>
      </c>
      <c r="L15" s="252">
        <f>IFERROR(K15/J15,"-")</f>
        <v>0.0089663271994118</v>
      </c>
      <c r="M15" s="253">
        <f>SUM(M6:M14)</f>
        <v>425</v>
      </c>
      <c r="N15" s="253">
        <f>SUM(N6:N14)</f>
        <v>705</v>
      </c>
      <c r="O15" s="252">
        <f>IFERROR(M15/K15,"-")</f>
        <v>0.15769944341373</v>
      </c>
      <c r="P15" s="254">
        <f>IFERROR(G15/K15,"-")</f>
        <v>3429.7128014842</v>
      </c>
      <c r="Q15" s="255">
        <f>SUM(Q6:Q14)</f>
        <v>291</v>
      </c>
      <c r="R15" s="252">
        <f>IFERROR(Q15/K15,"-")</f>
        <v>0.10797773654917</v>
      </c>
      <c r="S15" s="343">
        <f>SUM(S6:S14)</f>
        <v>7151350</v>
      </c>
      <c r="T15" s="343">
        <f>IFERROR(S15/K15,"-")</f>
        <v>2653.5621521336</v>
      </c>
      <c r="U15" s="343">
        <f>IFERROR(S15/Q15,"-")</f>
        <v>24575.085910653</v>
      </c>
      <c r="V15" s="343">
        <f>S15-G15</f>
        <v>-2091726</v>
      </c>
      <c r="W15" s="256">
        <f>S15/G15</f>
        <v>0.77369806328543</v>
      </c>
      <c r="X15" s="257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