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<sst xmlns="http://schemas.openxmlformats.org/spreadsheetml/2006/main" uniqueCount="310">
  <si>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</si>
  <si>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</si>
  <si>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</si>
  <si>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</si>
  <si>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</si>
  <si>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</si>
  <si>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</si>
  <si>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</si>
  <si>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</si>
  <si>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</si>
  <si>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</si>
  <si>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</si>
  <si>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</si>
  <si>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</si>
  <si>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</si>
  <si>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</si>
  <si>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</si>
  <si>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</si>
  <si>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</si>
  <si>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</si>
  <si>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</si>
  <si>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</si>
  <si>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</si>
  <si>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</si>
  <si>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</si>
  <si>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アフィリエイト</t>
  </si>
  <si>
    <t>リスティング</t>
  </si>
  <si>
    <t>12月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</si>
  <si>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</si>
  <si>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</si>
  <si>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</si>
  <si>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</si>
  <si>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</si>
  <si>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</si>
  <si>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</si>
  <si>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</si>
  <si>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</si>
  <si>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</si>
  <si>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</si>
  <si>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</si>
  <si>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</si>
  <si>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</si>
  <si>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</si>
  <si>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</si>
  <si>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</si>
  <si>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</si>
  <si>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</si>
  <si>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</si>
  <si>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</si>
  <si>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</si>
  <si>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</si>
  <si>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</si>
  <si>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</si>
  <si>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</si>
  <si>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</si>
  <si>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</si>
  <si>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</si>
  <si>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</si>
  <si>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</si>
  <si>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</si>
  <si>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</si>
  <si>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</si>
  <si>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</si>
  <si>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ln_ink1110</t>
  </si>
  <si>
    <t>デリヘル版3(LINEver)（晶エリー）</t>
  </si>
  <si>
    <t>LINEで出会いリクルート70歳まで応募可</t>
  </si>
  <si>
    <t>line</t>
  </si>
  <si>
    <t>サンスポ関東</t>
  </si>
  <si>
    <t>全5段つかみ15段</t>
  </si>
  <si>
    <t>1～15日</t>
  </si>
  <si>
    <t>ic4123</t>
  </si>
  <si>
    <t>空電</t>
  </si>
  <si>
    <t>ln_ink1111</t>
  </si>
  <si>
    <t>半5段つかみ15段</t>
  </si>
  <si>
    <t>ic4124</t>
  </si>
  <si>
    <t>ic4125</t>
  </si>
  <si>
    <t>老人ホーム版（--）</t>
  </si>
  <si>
    <t>お相手待ちの女性が出ました</t>
  </si>
  <si>
    <t>lp15</t>
  </si>
  <si>
    <t>16～31日</t>
  </si>
  <si>
    <t>ic4126</t>
  </si>
  <si>
    <t>ic4127</t>
  </si>
  <si>
    <t>ic4128</t>
  </si>
  <si>
    <t>ln_ink1112</t>
  </si>
  <si>
    <t>デリヘル版2(LINEver)（藤井レイラ）</t>
  </si>
  <si>
    <t>もう50代の熟女だけど</t>
  </si>
  <si>
    <t>サンスポ関西</t>
  </si>
  <si>
    <t>ic4129</t>
  </si>
  <si>
    <t>ln_ink1113</t>
  </si>
  <si>
    <t>ic4130</t>
  </si>
  <si>
    <t>ic4131</t>
  </si>
  <si>
    <t>右女9版(ヘスティア)（晶エリー）</t>
  </si>
  <si>
    <t>中年の男女が出会える昭和世代専門の出会い場</t>
  </si>
  <si>
    <t>ic4132</t>
  </si>
  <si>
    <t>ic4133</t>
  </si>
  <si>
    <t>ic4134</t>
  </si>
  <si>
    <t>ln_ink1114</t>
  </si>
  <si>
    <t>グラフ版(LINEver)（高宮菜々子）</t>
  </si>
  <si>
    <t>LINE交換の成功率が高い</t>
  </si>
  <si>
    <t>スポニチ関東</t>
  </si>
  <si>
    <t>半2段つかみ20段保証</t>
  </si>
  <si>
    <t>20段保証</t>
  </si>
  <si>
    <t>ic4135</t>
  </si>
  <si>
    <t>いろいろな疑問版（藤井レイラ）</t>
  </si>
  <si>
    <t>登録すればわかります</t>
  </si>
  <si>
    <t>lp07</t>
  </si>
  <si>
    <t>ic4136</t>
  </si>
  <si>
    <t>デリヘル版3（高宮菜々子）</t>
  </si>
  <si>
    <t>70歳までの出会いお手伝い</t>
  </si>
  <si>
    <t>ic4137</t>
  </si>
  <si>
    <t>興奮版（高宮菜々子）</t>
  </si>
  <si>
    <t>学生いませんギャルもいません熟女熟女熟女熟女</t>
  </si>
  <si>
    <t>ic4138</t>
  </si>
  <si>
    <t>(空電共通)</t>
  </si>
  <si>
    <t>ic4139</t>
  </si>
  <si>
    <t>黒：右女3（晶エリー）</t>
  </si>
  <si>
    <t>日本の出会い系番付第1位に推薦します</t>
  </si>
  <si>
    <t>スポニチ西部</t>
  </si>
  <si>
    <t>ic4140</t>
  </si>
  <si>
    <t>タイプ問いかけ版（複数）</t>
  </si>
  <si>
    <t>出会い求める50代以上</t>
  </si>
  <si>
    <t>lp01</t>
  </si>
  <si>
    <t>ic4141</t>
  </si>
  <si>
    <t>しちゃう？版（晶エリー）</t>
  </si>
  <si>
    <t>楽しみ方いろいろ</t>
  </si>
  <si>
    <t>ic4142</t>
  </si>
  <si>
    <t>胸の上広告版（藤井レイラ）</t>
  </si>
  <si>
    <t>ic4143</t>
  </si>
  <si>
    <t>ln_ink1115</t>
  </si>
  <si>
    <t>女優大版１(LINEver)（藤井レイラ）</t>
  </si>
  <si>
    <t>出会い探しは</t>
  </si>
  <si>
    <t>スポーツ報知関西</t>
  </si>
  <si>
    <t>ic4144</t>
  </si>
  <si>
    <t>雑誌版SPA（藤井レイラ）</t>
  </si>
  <si>
    <t>マカより効果的エロい熟女が誘ってくる魅力的なサイト</t>
  </si>
  <si>
    <t>ic4145</t>
  </si>
  <si>
    <t>ダイヤルQ２版（晶エリー）</t>
  </si>
  <si>
    <t>寂しい夜をあなたと過ごしたい</t>
  </si>
  <si>
    <t>ic4146</t>
  </si>
  <si>
    <t>旧デイリー風（高宮菜々子）</t>
  </si>
  <si>
    <t>ic4147</t>
  </si>
  <si>
    <t>ln_ink1116</t>
  </si>
  <si>
    <t>右女9版(ヘスティア)(LINEver)（藤井レイラ）</t>
  </si>
  <si>
    <t>学生いませんギャルもいません熟女熟女熟女熟女(LINEver)</t>
  </si>
  <si>
    <t>ニッカン関西</t>
  </si>
  <si>
    <t>半2段つかみ10段保証</t>
  </si>
  <si>
    <t>1～10日</t>
  </si>
  <si>
    <t>ic4148</t>
  </si>
  <si>
    <t>11～20日</t>
  </si>
  <si>
    <t>ic4149</t>
  </si>
  <si>
    <t>21～31日</t>
  </si>
  <si>
    <t>ic4150</t>
  </si>
  <si>
    <t>ic4151</t>
  </si>
  <si>
    <t>即ヤリ熟女版（高宮菜々子）</t>
  </si>
  <si>
    <t>熟女100人に聞いた出会いを探してる理由は？</t>
  </si>
  <si>
    <t>東スポ</t>
  </si>
  <si>
    <t>アダルト面4C大雑4～5回</t>
  </si>
  <si>
    <t>12月06日(金)</t>
  </si>
  <si>
    <t>ic4154</t>
  </si>
  <si>
    <t>Xmas版（高宮菜々子）</t>
  </si>
  <si>
    <t>聖夜は性夜</t>
  </si>
  <si>
    <t>12月20日(金)</t>
  </si>
  <si>
    <t>ic4152</t>
  </si>
  <si>
    <t>欲におぼれた女版（複数）</t>
  </si>
  <si>
    <t>私を見て‼</t>
  </si>
  <si>
    <t>12月27日(金)</t>
  </si>
  <si>
    <t>ic4153</t>
  </si>
  <si>
    <t>ln_ink1117</t>
  </si>
  <si>
    <t>寂しい女たち版(LINEver)（フリー女性⑧）</t>
  </si>
  <si>
    <t>私じゃダメですか</t>
  </si>
  <si>
    <t>アダルト面4C全3段</t>
  </si>
  <si>
    <t>12月16日(月)</t>
  </si>
  <si>
    <t>ic4155</t>
  </si>
  <si>
    <t>ic4156</t>
  </si>
  <si>
    <t>エロくたっていいじゃない版（高宮菜々子）</t>
  </si>
  <si>
    <t>おじさんだもん</t>
  </si>
  <si>
    <t>中京スポーツ</t>
  </si>
  <si>
    <t>ln_ink1118</t>
  </si>
  <si>
    <t>熟女がエロくて版2(LINEver)（複数）</t>
  </si>
  <si>
    <t>欲におぼれた女が続々登録</t>
  </si>
  <si>
    <t>12月14日(土)</t>
  </si>
  <si>
    <t>ic4157</t>
  </si>
  <si>
    <t>ic4158</t>
  </si>
  <si>
    <t>ヤリモクじゃダメですか（フリー女性⑧）</t>
  </si>
  <si>
    <t>高速マッチング恋愛</t>
  </si>
  <si>
    <t>ic4159</t>
  </si>
  <si>
    <t>ic4160</t>
  </si>
  <si>
    <t>即ヤリ版（高宮菜々子）</t>
  </si>
  <si>
    <t>魅惑の体験</t>
  </si>
  <si>
    <t>大スポ</t>
  </si>
  <si>
    <t>ln_ink1119</t>
  </si>
  <si>
    <t>寂しい女たち版(LINEver)（フリー女性②）</t>
  </si>
  <si>
    <t>ic4161</t>
  </si>
  <si>
    <t>ic4162</t>
  </si>
  <si>
    <t>女性すげ～版（白い服女性）</t>
  </si>
  <si>
    <t>濃密な出会いをしてもいい</t>
  </si>
  <si>
    <t>ic4163</t>
  </si>
  <si>
    <t>ic4164</t>
  </si>
  <si>
    <t>NEWS版（藤井レイラ）</t>
  </si>
  <si>
    <t>出会いすぎてお祭り騒ぎ！？</t>
  </si>
  <si>
    <t>全5段</t>
  </si>
  <si>
    <t>12月15日(日)</t>
  </si>
  <si>
    <t>ic4165</t>
  </si>
  <si>
    <t>ic4166</t>
  </si>
  <si>
    <t>スポニチ関西</t>
  </si>
  <si>
    <t>12月07日(土)</t>
  </si>
  <si>
    <t>ic4167</t>
  </si>
  <si>
    <t>ln_ink1120</t>
  </si>
  <si>
    <t>右女9版(ヘスティア)(LINEver)（晶エリー）</t>
  </si>
  <si>
    <t>白髪まじりの男性に出会いたい女性がLINEを待ってる</t>
  </si>
  <si>
    <t>1C終面全5段</t>
  </si>
  <si>
    <t>ic4168</t>
  </si>
  <si>
    <t>ic4169</t>
  </si>
  <si>
    <t>コンパニオン版（高宮菜々子）</t>
  </si>
  <si>
    <t>人生で一度は訪れたい出会いの老舗〇〇</t>
  </si>
  <si>
    <t>ic4170</t>
  </si>
  <si>
    <t>ic4171</t>
  </si>
  <si>
    <t>興奮版（晶エリー）</t>
  </si>
  <si>
    <t>ic4172</t>
  </si>
  <si>
    <t>ln_ink1121</t>
  </si>
  <si>
    <t>セレブ逆援版P(LINEver)（藤井レイラ）</t>
  </si>
  <si>
    <t>女性がリードします</t>
  </si>
  <si>
    <t>デイリースポーツ関西</t>
  </si>
  <si>
    <t>4C終面全5段</t>
  </si>
  <si>
    <t>12月08日(日)</t>
  </si>
  <si>
    <t>ic4173</t>
  </si>
  <si>
    <t>ic4174</t>
  </si>
  <si>
    <t>幹夫版（高宮菜々子）</t>
  </si>
  <si>
    <t>中高年必見</t>
  </si>
  <si>
    <t>ic4175</t>
  </si>
  <si>
    <t>ic4176</t>
  </si>
  <si>
    <t>猛アタック！版（複数）</t>
  </si>
  <si>
    <t>話し相手からセフレまで</t>
  </si>
  <si>
    <t>東スポ東阪セット 年末年始特別号</t>
  </si>
  <si>
    <t>年末年始</t>
  </si>
  <si>
    <t>ic4177</t>
  </si>
  <si>
    <t>ic4178</t>
  </si>
  <si>
    <t>ic4179</t>
  </si>
  <si>
    <t>新聞 TOTAL</t>
  </si>
  <si>
    <t>●雑誌 広告</t>
  </si>
  <si>
    <t>za260</t>
  </si>
  <si>
    <t>日本ジャーナル出版</t>
  </si>
  <si>
    <t>週刊実話</t>
  </si>
  <si>
    <t>4C1P</t>
  </si>
  <si>
    <t>12月29日(日)</t>
  </si>
  <si>
    <t>za261</t>
  </si>
  <si>
    <t>za262</t>
  </si>
  <si>
    <t>扶桑社</t>
  </si>
  <si>
    <t>（高宮菜々子）</t>
  </si>
  <si>
    <t>女性からご飯に誘われる。男性はyesかnoか答えるだけ。</t>
  </si>
  <si>
    <t>Tvnavi</t>
  </si>
  <si>
    <t>(月間Tvnavi)①</t>
  </si>
  <si>
    <t>za263</t>
  </si>
  <si>
    <t>za264</t>
  </si>
  <si>
    <t>男性募集版（高宮菜々子）</t>
  </si>
  <si>
    <t>50代以上の男性大募集</t>
  </si>
  <si>
    <t>za265</t>
  </si>
  <si>
    <t>ad895</t>
  </si>
  <si>
    <t>大洋図書</t>
  </si>
  <si>
    <t>2P素敵なヤリ活（タイトル『素敵なヤリ活』）</t>
  </si>
  <si>
    <t>lp14</t>
  </si>
  <si>
    <t>実話ナックルズGOLD　ドキュメント</t>
  </si>
  <si>
    <t>1C2P</t>
  </si>
  <si>
    <t>12月09日(月)</t>
  </si>
  <si>
    <t>ad896</t>
  </si>
  <si>
    <t>ln_adn058</t>
  </si>
  <si>
    <t>5P写真ストーリー版_LINE版</t>
  </si>
  <si>
    <t>臨時増刊ラヴァーズ</t>
  </si>
  <si>
    <t>1C5P</t>
  </si>
  <si>
    <t>ad897</t>
  </si>
  <si>
    <t>ln_adn060</t>
  </si>
  <si>
    <t>DVD漫画きよし_袋裏用セリフアレンジ_LINE版</t>
  </si>
  <si>
    <t>アサヒ芸能.4W火</t>
  </si>
  <si>
    <t>DVD袋裏4C</t>
  </si>
  <si>
    <t>12月24日(火)</t>
  </si>
  <si>
    <t>ad899</t>
  </si>
  <si>
    <t>ln_adn059</t>
  </si>
  <si>
    <t>1Pゴージャス(高宮菜々子さん)_LINE版</t>
  </si>
  <si>
    <t>週刊実話増刊「実話ザ・タブー」</t>
  </si>
  <si>
    <t>表4</t>
  </si>
  <si>
    <t>12月25日(水)</t>
  </si>
  <si>
    <t>ad898</t>
  </si>
  <si>
    <t>雑誌 TOTAL</t>
  </si>
  <si>
    <t>●アフィリエイト 広告</t>
  </si>
  <si>
    <t>UA</t>
  </si>
  <si>
    <t>AF単価</t>
  </si>
  <si>
    <t>20歳以上</t>
  </si>
  <si>
    <t>fr002</t>
  </si>
  <si>
    <t>おまたせ出会いNavi</t>
  </si>
  <si>
    <t>12/1～12/31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</si>
  <si>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</si>
  <si>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</si>
  <si>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</si>
  <si>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</si>
  <si>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</si>
  <si>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</si>
  <si>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</si>
  <si>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</si>
  <si>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</si>
  <si>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</si>
  <si>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</si>
  <si>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</si>
  <si>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</si>
  <si>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</si>
  <si>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</si>
  <si>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</si>
  <si>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</si>
  <si>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a_lad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</si>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</sst>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69</v>
      </c>
      <c r="D6" s="330">
        <v>2770000</v>
      </c>
      <c r="E6" s="79">
        <v>768</v>
      </c>
      <c r="F6" s="79">
        <v>291</v>
      </c>
      <c r="G6" s="79">
        <v>644</v>
      </c>
      <c r="H6" s="89">
        <v>163</v>
      </c>
      <c r="I6" s="90">
        <v>0</v>
      </c>
      <c r="J6" s="143">
        <f>H6+I6</f>
        <v>163</v>
      </c>
      <c r="K6" s="80">
        <f>IFERROR(J6/G6,"-")</f>
        <v>0.25310559006211</v>
      </c>
      <c r="L6" s="79">
        <v>19</v>
      </c>
      <c r="M6" s="79">
        <v>25</v>
      </c>
      <c r="N6" s="80">
        <f>IFERROR(L6/J6,"-")</f>
        <v>0.11656441717791</v>
      </c>
      <c r="O6" s="81">
        <f>IFERROR(D6/J6,"-")</f>
        <v>16993.865030675</v>
      </c>
      <c r="P6" s="82">
        <v>22</v>
      </c>
      <c r="Q6" s="80">
        <f>IFERROR(P6/J6,"-")</f>
        <v>0.13496932515337</v>
      </c>
      <c r="R6" s="335">
        <v>2102900</v>
      </c>
      <c r="S6" s="336">
        <f>IFERROR(R6/J6,"-")</f>
        <v>12901.226993865</v>
      </c>
      <c r="T6" s="336">
        <f>IFERROR(R6/P6,"-")</f>
        <v>95586.363636364</v>
      </c>
      <c r="U6" s="330">
        <f>IFERROR(R6-D6,"-")</f>
        <v>-667100</v>
      </c>
      <c r="V6" s="83">
        <f>R6/D6</f>
        <v>0.75916967509025</v>
      </c>
      <c r="W6" s="77"/>
      <c r="X6" s="142"/>
    </row>
    <row r="7" spans="1:24">
      <c r="A7" s="78"/>
      <c r="B7" s="84" t="s">
        <v>24</v>
      </c>
      <c r="C7" s="84">
        <v>14</v>
      </c>
      <c r="D7" s="330">
        <v>745000</v>
      </c>
      <c r="E7" s="79">
        <v>339</v>
      </c>
      <c r="F7" s="79">
        <v>156</v>
      </c>
      <c r="G7" s="79">
        <v>557</v>
      </c>
      <c r="H7" s="89">
        <v>97</v>
      </c>
      <c r="I7" s="90">
        <v>1</v>
      </c>
      <c r="J7" s="143">
        <f>H7+I7</f>
        <v>98</v>
      </c>
      <c r="K7" s="80">
        <f>IFERROR(J7/G7,"-")</f>
        <v>0.17594254937163</v>
      </c>
      <c r="L7" s="79">
        <v>15</v>
      </c>
      <c r="M7" s="79">
        <v>12</v>
      </c>
      <c r="N7" s="80">
        <f>IFERROR(L7/J7,"-")</f>
        <v>0.1530612244898</v>
      </c>
      <c r="O7" s="81">
        <f>IFERROR(D7/J7,"-")</f>
        <v>7602.0408163265</v>
      </c>
      <c r="P7" s="82">
        <v>7</v>
      </c>
      <c r="Q7" s="80">
        <f>IFERROR(P7/J7,"-")</f>
        <v>0.071428571428571</v>
      </c>
      <c r="R7" s="335">
        <v>197800</v>
      </c>
      <c r="S7" s="336">
        <f>IFERROR(R7/J7,"-")</f>
        <v>2018.3673469388</v>
      </c>
      <c r="T7" s="336">
        <f>IFERROR(R7/P7,"-")</f>
        <v>28257.142857143</v>
      </c>
      <c r="U7" s="330">
        <f>IFERROR(R7-D7,"-")</f>
        <v>-547200</v>
      </c>
      <c r="V7" s="83">
        <f>R7/D7</f>
        <v>0.2655033557047</v>
      </c>
      <c r="W7" s="77"/>
      <c r="X7" s="142"/>
    </row>
    <row r="8" spans="1:24">
      <c r="A8" s="78"/>
      <c r="B8" s="84" t="s">
        <v>25</v>
      </c>
      <c r="C8" s="84">
        <v>2</v>
      </c>
      <c r="D8" s="330">
        <v>0</v>
      </c>
      <c r="E8" s="79">
        <v>0</v>
      </c>
      <c r="F8" s="79">
        <v>0</v>
      </c>
      <c r="G8" s="79">
        <v>10</v>
      </c>
      <c r="H8" s="89">
        <v>0</v>
      </c>
      <c r="I8" s="90">
        <v>0</v>
      </c>
      <c r="J8" s="143">
        <f>H8+I8</f>
        <v>0</v>
      </c>
      <c r="K8" s="80">
        <f>IFERROR(J8/G8,"-")</f>
        <v>0</v>
      </c>
      <c r="L8" s="79">
        <v>0</v>
      </c>
      <c r="M8" s="79">
        <v>0</v>
      </c>
      <c r="N8" s="80" t="str">
        <f>IFERROR(L8/J8,"-")</f>
        <v>-</v>
      </c>
      <c r="O8" s="81" t="str">
        <f>IFERROR(D8/J8,"-")</f>
        <v>-</v>
      </c>
      <c r="P8" s="82">
        <v>0</v>
      </c>
      <c r="Q8" s="80" t="str">
        <f>IFERROR(P8/J8,"-")</f>
        <v>-</v>
      </c>
      <c r="R8" s="335">
        <v>0</v>
      </c>
      <c r="S8" s="336" t="str">
        <f>IFERROR(R8/J8,"-")</f>
        <v>-</v>
      </c>
      <c r="T8" s="336" t="str">
        <f>IFERROR(R8/P8,"-")</f>
        <v>-</v>
      </c>
      <c r="U8" s="330">
        <f>IFERROR(R8-D8,"-")</f>
        <v>0</v>
      </c>
      <c r="V8" s="83" t="str">
        <f>R8/D8</f>
        <v>0</v>
      </c>
      <c r="W8" s="77"/>
      <c r="X8" s="142"/>
    </row>
    <row r="9" spans="1:24">
      <c r="A9" s="78"/>
      <c r="B9" s="84" t="s">
        <v>26</v>
      </c>
      <c r="C9" s="84">
        <v>7</v>
      </c>
      <c r="D9" s="330">
        <v>7791957</v>
      </c>
      <c r="E9" s="79">
        <v>5765</v>
      </c>
      <c r="F9" s="79">
        <v>0</v>
      </c>
      <c r="G9" s="79">
        <v>178944</v>
      </c>
      <c r="H9" s="89">
        <v>2158</v>
      </c>
      <c r="I9" s="90">
        <v>95</v>
      </c>
      <c r="J9" s="143">
        <f>H9+I9</f>
        <v>2253</v>
      </c>
      <c r="K9" s="80">
        <f>IFERROR(J9/G9,"-")</f>
        <v>0.01259053111588</v>
      </c>
      <c r="L9" s="79">
        <v>165</v>
      </c>
      <c r="M9" s="79">
        <v>679</v>
      </c>
      <c r="N9" s="80">
        <f>IFERROR(L9/J9,"-")</f>
        <v>0.07323568575233</v>
      </c>
      <c r="O9" s="81">
        <f>IFERROR(D9/J9,"-")</f>
        <v>3458.4806924101</v>
      </c>
      <c r="P9" s="82">
        <v>209</v>
      </c>
      <c r="Q9" s="80">
        <f>IFERROR(P9/J9,"-")</f>
        <v>0.092765201952952</v>
      </c>
      <c r="R9" s="335">
        <v>8744266</v>
      </c>
      <c r="S9" s="336">
        <f>IFERROR(R9/J9,"-")</f>
        <v>3881.1655570351</v>
      </c>
      <c r="T9" s="336">
        <f>IFERROR(R9/P9,"-")</f>
        <v>41838.593301435</v>
      </c>
      <c r="U9" s="330">
        <f>IFERROR(R9-D9,"-")</f>
        <v>952309</v>
      </c>
      <c r="V9" s="83">
        <f>R9/D9</f>
        <v>1.122216921885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11306957</v>
      </c>
      <c r="E12" s="41">
        <f>SUM(E6:E10)</f>
        <v>6872</v>
      </c>
      <c r="F12" s="41">
        <f>SUM(F6:F10)</f>
        <v>447</v>
      </c>
      <c r="G12" s="41">
        <f>SUM(G6:G10)</f>
        <v>180155</v>
      </c>
      <c r="H12" s="41">
        <f>SUM(H6:H10)</f>
        <v>2418</v>
      </c>
      <c r="I12" s="41">
        <f>SUM(I6:I10)</f>
        <v>96</v>
      </c>
      <c r="J12" s="41">
        <f>SUM(J6:J10)</f>
        <v>2514</v>
      </c>
      <c r="K12" s="42">
        <f>IFERROR(J12/G12,"-")</f>
        <v>0.01395465016236</v>
      </c>
      <c r="L12" s="76">
        <f>SUM(L6:L10)</f>
        <v>199</v>
      </c>
      <c r="M12" s="76">
        <f>SUM(M6:M10)</f>
        <v>716</v>
      </c>
      <c r="N12" s="42">
        <f>IFERROR(L12/J12,"-")</f>
        <v>0.079156722354813</v>
      </c>
      <c r="O12" s="43">
        <f>IFERROR(D12/J12,"-")</f>
        <v>4497.5962609387</v>
      </c>
      <c r="P12" s="44">
        <f>SUM(P6:P10)</f>
        <v>238</v>
      </c>
      <c r="Q12" s="42">
        <f>IFERROR(P12/J12,"-")</f>
        <v>0.09466984884646</v>
      </c>
      <c r="R12" s="333">
        <f>SUM(R6:R10)</f>
        <v>11044966</v>
      </c>
      <c r="S12" s="333">
        <f>IFERROR(R12/J12,"-")</f>
        <v>4393.3834526651</v>
      </c>
      <c r="T12" s="333">
        <f>IFERROR(R12/P12,"-")</f>
        <v>46407.420168067</v>
      </c>
      <c r="U12" s="333">
        <f>SUM(U6:U10)</f>
        <v>-261991</v>
      </c>
      <c r="V12" s="45">
        <f>IFERROR(R12/D12,"-")</f>
        <v>0.97682922116003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7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4.0323529411765</v>
      </c>
      <c r="B6" s="347" t="s">
        <v>63</v>
      </c>
      <c r="C6" s="347"/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88" t="s">
        <v>69</v>
      </c>
      <c r="J6" s="330">
        <v>340000</v>
      </c>
      <c r="K6" s="79">
        <v>0</v>
      </c>
      <c r="L6" s="79">
        <v>0</v>
      </c>
      <c r="M6" s="79">
        <v>0</v>
      </c>
      <c r="N6" s="89">
        <v>7</v>
      </c>
      <c r="O6" s="90">
        <v>0</v>
      </c>
      <c r="P6" s="91">
        <f>N6+O6</f>
        <v>7</v>
      </c>
      <c r="Q6" s="80" t="str">
        <f>IFERROR(P6/M6,"-")</f>
        <v>-</v>
      </c>
      <c r="R6" s="79">
        <v>0</v>
      </c>
      <c r="S6" s="79">
        <v>2</v>
      </c>
      <c r="T6" s="80">
        <f>IFERROR(R6/(P6),"-")</f>
        <v>0</v>
      </c>
      <c r="U6" s="336">
        <f>IFERROR(J6/SUM(N6:O21),"-")</f>
        <v>10000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SUM(X6:X21)-SUM(J6:J21)</f>
        <v>1031000</v>
      </c>
      <c r="AB6" s="83">
        <f>SUM(X6:X21)/SUM(J6:J21)</f>
        <v>4.0323529411765</v>
      </c>
      <c r="AC6" s="77"/>
      <c r="AD6" s="92">
        <v>2</v>
      </c>
      <c r="AE6" s="93">
        <f>IF(P6=0,"",IF(AD6=0,"",(AD6/P6)))</f>
        <v>0.28571428571429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0.14285714285714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2</v>
      </c>
      <c r="BO6" s="118">
        <f>IF(P6=0,"",IF(BN6=0,"",(BN6/P6)))</f>
        <v>0.28571428571429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0.28571428571429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 t="s">
        <v>64</v>
      </c>
      <c r="E7" s="347" t="s">
        <v>65</v>
      </c>
      <c r="F7" s="347" t="s">
        <v>71</v>
      </c>
      <c r="G7" s="88"/>
      <c r="H7" s="88"/>
      <c r="I7" s="88"/>
      <c r="J7" s="330"/>
      <c r="K7" s="79">
        <v>15</v>
      </c>
      <c r="L7" s="79">
        <v>10</v>
      </c>
      <c r="M7" s="79">
        <v>4</v>
      </c>
      <c r="N7" s="89">
        <v>3</v>
      </c>
      <c r="O7" s="90">
        <v>0</v>
      </c>
      <c r="P7" s="91">
        <f>N7+O7</f>
        <v>3</v>
      </c>
      <c r="Q7" s="80">
        <f>IFERROR(P7/M7,"-")</f>
        <v>0.75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2</v>
      </c>
      <c r="BX7" s="125">
        <f>IF(P7=0,"",IF(BW7=0,"",(BW7/P7)))</f>
        <v>0.66666666666667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0.33333333333333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72</v>
      </c>
      <c r="C8" s="347"/>
      <c r="D8" s="347" t="s">
        <v>64</v>
      </c>
      <c r="E8" s="347" t="s">
        <v>65</v>
      </c>
      <c r="F8" s="347" t="s">
        <v>66</v>
      </c>
      <c r="G8" s="88" t="s">
        <v>67</v>
      </c>
      <c r="H8" s="88" t="s">
        <v>73</v>
      </c>
      <c r="I8" s="88"/>
      <c r="J8" s="330"/>
      <c r="K8" s="79">
        <v>0</v>
      </c>
      <c r="L8" s="79">
        <v>0</v>
      </c>
      <c r="M8" s="79">
        <v>0</v>
      </c>
      <c r="N8" s="89">
        <v>0</v>
      </c>
      <c r="O8" s="90">
        <v>0</v>
      </c>
      <c r="P8" s="91">
        <f>N8+O8</f>
        <v>0</v>
      </c>
      <c r="Q8" s="80" t="str">
        <f>IFERROR(P8/M8,"-")</f>
        <v>-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74</v>
      </c>
      <c r="C9" s="347"/>
      <c r="D9" s="347" t="s">
        <v>64</v>
      </c>
      <c r="E9" s="347" t="s">
        <v>65</v>
      </c>
      <c r="F9" s="347" t="s">
        <v>71</v>
      </c>
      <c r="G9" s="88"/>
      <c r="H9" s="88"/>
      <c r="I9" s="88"/>
      <c r="J9" s="330"/>
      <c r="K9" s="79">
        <v>7</v>
      </c>
      <c r="L9" s="79">
        <v>1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75</v>
      </c>
      <c r="C10" s="347"/>
      <c r="D10" s="347" t="s">
        <v>76</v>
      </c>
      <c r="E10" s="347" t="s">
        <v>77</v>
      </c>
      <c r="F10" s="347" t="s">
        <v>78</v>
      </c>
      <c r="G10" s="88" t="s">
        <v>67</v>
      </c>
      <c r="H10" s="88" t="s">
        <v>68</v>
      </c>
      <c r="I10" s="88" t="s">
        <v>79</v>
      </c>
      <c r="J10" s="330"/>
      <c r="K10" s="79">
        <v>6</v>
      </c>
      <c r="L10" s="79">
        <v>0</v>
      </c>
      <c r="M10" s="79">
        <v>0</v>
      </c>
      <c r="N10" s="89">
        <v>2</v>
      </c>
      <c r="O10" s="90">
        <v>0</v>
      </c>
      <c r="P10" s="91">
        <f>N10+O10</f>
        <v>2</v>
      </c>
      <c r="Q10" s="80" t="str">
        <f>IFERROR(P10/M10,"-")</f>
        <v>-</v>
      </c>
      <c r="R10" s="79">
        <v>1</v>
      </c>
      <c r="S10" s="79">
        <v>1</v>
      </c>
      <c r="T10" s="80">
        <f>IFERROR(R10/(P10),"-")</f>
        <v>0.5</v>
      </c>
      <c r="U10" s="336"/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0.5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76</v>
      </c>
      <c r="E11" s="347" t="s">
        <v>77</v>
      </c>
      <c r="F11" s="347" t="s">
        <v>71</v>
      </c>
      <c r="G11" s="88"/>
      <c r="H11" s="88"/>
      <c r="I11" s="88"/>
      <c r="J11" s="330"/>
      <c r="K11" s="79">
        <v>10</v>
      </c>
      <c r="L11" s="79">
        <v>8</v>
      </c>
      <c r="M11" s="79">
        <v>0</v>
      </c>
      <c r="N11" s="89">
        <v>0</v>
      </c>
      <c r="O11" s="90">
        <v>0</v>
      </c>
      <c r="P11" s="91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 t="s">
        <v>76</v>
      </c>
      <c r="E12" s="347" t="s">
        <v>77</v>
      </c>
      <c r="F12" s="347" t="s">
        <v>78</v>
      </c>
      <c r="G12" s="88" t="s">
        <v>67</v>
      </c>
      <c r="H12" s="88" t="s">
        <v>73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76</v>
      </c>
      <c r="E13" s="347" t="s">
        <v>77</v>
      </c>
      <c r="F13" s="347" t="s">
        <v>71</v>
      </c>
      <c r="G13" s="88"/>
      <c r="H13" s="88"/>
      <c r="I13" s="88"/>
      <c r="J13" s="330"/>
      <c r="K13" s="79">
        <v>2</v>
      </c>
      <c r="L13" s="79">
        <v>1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84</v>
      </c>
      <c r="E14" s="347" t="s">
        <v>85</v>
      </c>
      <c r="F14" s="347" t="s">
        <v>66</v>
      </c>
      <c r="G14" s="88" t="s">
        <v>86</v>
      </c>
      <c r="H14" s="88" t="s">
        <v>68</v>
      </c>
      <c r="I14" s="88" t="s">
        <v>69</v>
      </c>
      <c r="J14" s="330"/>
      <c r="K14" s="79">
        <v>0</v>
      </c>
      <c r="L14" s="79">
        <v>0</v>
      </c>
      <c r="M14" s="79">
        <v>0</v>
      </c>
      <c r="N14" s="89">
        <v>9</v>
      </c>
      <c r="O14" s="90">
        <v>0</v>
      </c>
      <c r="P14" s="91">
        <f>N14+O14</f>
        <v>9</v>
      </c>
      <c r="Q14" s="80" t="str">
        <f>IFERROR(P14/M14,"-")</f>
        <v>-</v>
      </c>
      <c r="R14" s="79">
        <v>0</v>
      </c>
      <c r="S14" s="79">
        <v>0</v>
      </c>
      <c r="T14" s="80">
        <f>IFERROR(R14/(P14),"-")</f>
        <v>0</v>
      </c>
      <c r="U14" s="336"/>
      <c r="V14" s="82">
        <v>3</v>
      </c>
      <c r="W14" s="80">
        <f>IF(P14=0,"-",V14/P14)</f>
        <v>0.33333333333333</v>
      </c>
      <c r="X14" s="335">
        <v>610000</v>
      </c>
      <c r="Y14" s="336">
        <f>IFERROR(X14/P14,"-")</f>
        <v>67777.777777778</v>
      </c>
      <c r="Z14" s="336">
        <f>IFERROR(X14/V14,"-")</f>
        <v>203333.33333333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0.11111111111111</v>
      </c>
      <c r="BG14" s="110">
        <v>1</v>
      </c>
      <c r="BH14" s="112">
        <f>IFERROR(BG14/BE14,"-")</f>
        <v>1</v>
      </c>
      <c r="BI14" s="113">
        <v>3000</v>
      </c>
      <c r="BJ14" s="114">
        <f>IFERROR(BI14/BE14,"-")</f>
        <v>3000</v>
      </c>
      <c r="BK14" s="115">
        <v>1</v>
      </c>
      <c r="BL14" s="115"/>
      <c r="BM14" s="115"/>
      <c r="BN14" s="117">
        <v>4</v>
      </c>
      <c r="BO14" s="118">
        <f>IF(P14=0,"",IF(BN14=0,"",(BN14/P14)))</f>
        <v>0.44444444444444</v>
      </c>
      <c r="BP14" s="119">
        <v>1</v>
      </c>
      <c r="BQ14" s="120">
        <f>IFERROR(BP14/BN14,"-")</f>
        <v>0.25</v>
      </c>
      <c r="BR14" s="121">
        <v>430000</v>
      </c>
      <c r="BS14" s="122">
        <f>IFERROR(BR14/BN14,"-")</f>
        <v>107500</v>
      </c>
      <c r="BT14" s="123"/>
      <c r="BU14" s="123"/>
      <c r="BV14" s="123">
        <v>1</v>
      </c>
      <c r="BW14" s="124">
        <v>2</v>
      </c>
      <c r="BX14" s="125">
        <f>IF(P14=0,"",IF(BW14=0,"",(BW14/P14)))</f>
        <v>0.22222222222222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2</v>
      </c>
      <c r="CG14" s="132">
        <f>IF(P14=0,"",IF(CF14=0,"",(CF14/P14)))</f>
        <v>0.22222222222222</v>
      </c>
      <c r="CH14" s="133">
        <v>1</v>
      </c>
      <c r="CI14" s="134">
        <f>IFERROR(CH14/CF14,"-")</f>
        <v>0.5</v>
      </c>
      <c r="CJ14" s="135">
        <v>180000</v>
      </c>
      <c r="CK14" s="136">
        <f>IFERROR(CJ14/CF14,"-")</f>
        <v>90000</v>
      </c>
      <c r="CL14" s="137"/>
      <c r="CM14" s="137"/>
      <c r="CN14" s="137">
        <v>1</v>
      </c>
      <c r="CO14" s="138">
        <v>3</v>
      </c>
      <c r="CP14" s="139">
        <v>610000</v>
      </c>
      <c r="CQ14" s="139">
        <v>430000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347" t="s">
        <v>87</v>
      </c>
      <c r="C15" s="347"/>
      <c r="D15" s="347" t="s">
        <v>84</v>
      </c>
      <c r="E15" s="347" t="s">
        <v>85</v>
      </c>
      <c r="F15" s="347" t="s">
        <v>71</v>
      </c>
      <c r="G15" s="88"/>
      <c r="H15" s="88"/>
      <c r="I15" s="88"/>
      <c r="J15" s="330"/>
      <c r="K15" s="79">
        <v>26</v>
      </c>
      <c r="L15" s="79">
        <v>14</v>
      </c>
      <c r="M15" s="79">
        <v>2</v>
      </c>
      <c r="N15" s="89">
        <v>1</v>
      </c>
      <c r="O15" s="90">
        <v>0</v>
      </c>
      <c r="P15" s="91">
        <f>N15+O15</f>
        <v>1</v>
      </c>
      <c r="Q15" s="80">
        <f>IFERROR(P15/M15,"-")</f>
        <v>0.5</v>
      </c>
      <c r="R15" s="79">
        <v>0</v>
      </c>
      <c r="S15" s="79">
        <v>1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1</v>
      </c>
      <c r="BX15" s="125">
        <f>IF(P15=0,"",IF(BW15=0,"",(BW15/P15)))</f>
        <v>1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88</v>
      </c>
      <c r="C16" s="347"/>
      <c r="D16" s="347" t="s">
        <v>84</v>
      </c>
      <c r="E16" s="347" t="s">
        <v>85</v>
      </c>
      <c r="F16" s="347" t="s">
        <v>66</v>
      </c>
      <c r="G16" s="88" t="s">
        <v>86</v>
      </c>
      <c r="H16" s="88" t="s">
        <v>73</v>
      </c>
      <c r="I16" s="88"/>
      <c r="J16" s="330"/>
      <c r="K16" s="79">
        <v>0</v>
      </c>
      <c r="L16" s="79">
        <v>0</v>
      </c>
      <c r="M16" s="79">
        <v>0</v>
      </c>
      <c r="N16" s="89">
        <v>0</v>
      </c>
      <c r="O16" s="90">
        <v>0</v>
      </c>
      <c r="P16" s="91">
        <f>N16+O16</f>
        <v>0</v>
      </c>
      <c r="Q16" s="80" t="str">
        <f>IFERROR(P16/M16,"-")</f>
        <v>-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89</v>
      </c>
      <c r="C17" s="347"/>
      <c r="D17" s="347" t="s">
        <v>84</v>
      </c>
      <c r="E17" s="347" t="s">
        <v>85</v>
      </c>
      <c r="F17" s="347" t="s">
        <v>71</v>
      </c>
      <c r="G17" s="88"/>
      <c r="H17" s="88"/>
      <c r="I17" s="88"/>
      <c r="J17" s="330"/>
      <c r="K17" s="79">
        <v>0</v>
      </c>
      <c r="L17" s="79">
        <v>0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90</v>
      </c>
      <c r="C18" s="347"/>
      <c r="D18" s="347" t="s">
        <v>91</v>
      </c>
      <c r="E18" s="347" t="s">
        <v>92</v>
      </c>
      <c r="F18" s="347" t="s">
        <v>78</v>
      </c>
      <c r="G18" s="88" t="s">
        <v>86</v>
      </c>
      <c r="H18" s="88" t="s">
        <v>68</v>
      </c>
      <c r="I18" s="88" t="s">
        <v>79</v>
      </c>
      <c r="J18" s="330"/>
      <c r="K18" s="79">
        <v>23</v>
      </c>
      <c r="L18" s="79">
        <v>0</v>
      </c>
      <c r="M18" s="79">
        <v>0</v>
      </c>
      <c r="N18" s="89">
        <v>6</v>
      </c>
      <c r="O18" s="90">
        <v>0</v>
      </c>
      <c r="P18" s="91">
        <f>N18+O18</f>
        <v>6</v>
      </c>
      <c r="Q18" s="80" t="str">
        <f>IFERROR(P18/M18,"-")</f>
        <v>-</v>
      </c>
      <c r="R18" s="79">
        <v>0</v>
      </c>
      <c r="S18" s="79">
        <v>2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0.16666666666667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2</v>
      </c>
      <c r="BF18" s="111">
        <f>IF(P18=0,"",IF(BE18=0,"",(BE18/P18)))</f>
        <v>0.33333333333333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3</v>
      </c>
      <c r="BX18" s="125">
        <f>IF(P18=0,"",IF(BW18=0,"",(BW18/P18)))</f>
        <v>0.5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93</v>
      </c>
      <c r="C19" s="347"/>
      <c r="D19" s="347" t="s">
        <v>91</v>
      </c>
      <c r="E19" s="347" t="s">
        <v>92</v>
      </c>
      <c r="F19" s="347" t="s">
        <v>71</v>
      </c>
      <c r="G19" s="88"/>
      <c r="H19" s="88"/>
      <c r="I19" s="88"/>
      <c r="J19" s="330"/>
      <c r="K19" s="79">
        <v>84</v>
      </c>
      <c r="L19" s="79">
        <v>23</v>
      </c>
      <c r="M19" s="79">
        <v>3</v>
      </c>
      <c r="N19" s="89">
        <v>4</v>
      </c>
      <c r="O19" s="90">
        <v>0</v>
      </c>
      <c r="P19" s="91">
        <f>N19+O19</f>
        <v>4</v>
      </c>
      <c r="Q19" s="80">
        <f>IFERROR(P19/M19,"-")</f>
        <v>1.3333333333333</v>
      </c>
      <c r="R19" s="79">
        <v>2</v>
      </c>
      <c r="S19" s="79">
        <v>0</v>
      </c>
      <c r="T19" s="80">
        <f>IFERROR(R19/(P19),"-")</f>
        <v>0.5</v>
      </c>
      <c r="U19" s="336"/>
      <c r="V19" s="82">
        <v>1</v>
      </c>
      <c r="W19" s="80">
        <f>IF(P19=0,"-",V19/P19)</f>
        <v>0.25</v>
      </c>
      <c r="X19" s="335">
        <v>96000</v>
      </c>
      <c r="Y19" s="336">
        <f>IFERROR(X19/P19,"-")</f>
        <v>24000</v>
      </c>
      <c r="Z19" s="336">
        <f>IFERROR(X19/V19,"-")</f>
        <v>96000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1</v>
      </c>
      <c r="BO19" s="118">
        <f>IF(P19=0,"",IF(BN19=0,"",(BN19/P19)))</f>
        <v>0.25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0.25</v>
      </c>
      <c r="BY19" s="126">
        <v>1</v>
      </c>
      <c r="BZ19" s="127">
        <f>IFERROR(BY19/BW19,"-")</f>
        <v>1</v>
      </c>
      <c r="CA19" s="128">
        <v>96000</v>
      </c>
      <c r="CB19" s="129">
        <f>IFERROR(CA19/BW19,"-")</f>
        <v>96000</v>
      </c>
      <c r="CC19" s="130"/>
      <c r="CD19" s="130"/>
      <c r="CE19" s="130">
        <v>1</v>
      </c>
      <c r="CF19" s="131">
        <v>2</v>
      </c>
      <c r="CG19" s="132">
        <f>IF(P19=0,"",IF(CF19=0,"",(CF19/P19)))</f>
        <v>0.5</v>
      </c>
      <c r="CH19" s="133">
        <v>1</v>
      </c>
      <c r="CI19" s="134">
        <f>IFERROR(CH19/CF19,"-")</f>
        <v>0.5</v>
      </c>
      <c r="CJ19" s="135">
        <v>144000</v>
      </c>
      <c r="CK19" s="136">
        <f>IFERROR(CJ19/CF19,"-")</f>
        <v>72000</v>
      </c>
      <c r="CL19" s="137"/>
      <c r="CM19" s="137"/>
      <c r="CN19" s="137">
        <v>1</v>
      </c>
      <c r="CO19" s="138">
        <v>1</v>
      </c>
      <c r="CP19" s="139">
        <v>96000</v>
      </c>
      <c r="CQ19" s="139">
        <v>144000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/>
      <c r="B20" s="347" t="s">
        <v>94</v>
      </c>
      <c r="C20" s="347"/>
      <c r="D20" s="347" t="s">
        <v>91</v>
      </c>
      <c r="E20" s="347" t="s">
        <v>92</v>
      </c>
      <c r="F20" s="347" t="s">
        <v>78</v>
      </c>
      <c r="G20" s="88" t="s">
        <v>86</v>
      </c>
      <c r="H20" s="88" t="s">
        <v>73</v>
      </c>
      <c r="I20" s="88"/>
      <c r="J20" s="330"/>
      <c r="K20" s="79">
        <v>3</v>
      </c>
      <c r="L20" s="79">
        <v>0</v>
      </c>
      <c r="M20" s="79">
        <v>0</v>
      </c>
      <c r="N20" s="89">
        <v>2</v>
      </c>
      <c r="O20" s="90">
        <v>0</v>
      </c>
      <c r="P20" s="91">
        <f>N20+O20</f>
        <v>2</v>
      </c>
      <c r="Q20" s="80" t="str">
        <f>IFERROR(P20/M20,"-")</f>
        <v>-</v>
      </c>
      <c r="R20" s="79">
        <v>1</v>
      </c>
      <c r="S20" s="79">
        <v>0</v>
      </c>
      <c r="T20" s="80">
        <f>IFERROR(R20/(P20),"-")</f>
        <v>0.5</v>
      </c>
      <c r="U20" s="336"/>
      <c r="V20" s="82">
        <v>1</v>
      </c>
      <c r="W20" s="80">
        <f>IF(P20=0,"-",V20/P20)</f>
        <v>0.5</v>
      </c>
      <c r="X20" s="335">
        <v>665000</v>
      </c>
      <c r="Y20" s="336">
        <f>IFERROR(X20/P20,"-")</f>
        <v>332500</v>
      </c>
      <c r="Z20" s="336">
        <f>IFERROR(X20/V20,"-")</f>
        <v>665000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1</v>
      </c>
      <c r="BO20" s="118">
        <f>IF(P20=0,"",IF(BN20=0,"",(BN20/P20)))</f>
        <v>0.5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0.5</v>
      </c>
      <c r="BY20" s="126">
        <v>1</v>
      </c>
      <c r="BZ20" s="127">
        <f>IFERROR(BY20/BW20,"-")</f>
        <v>1</v>
      </c>
      <c r="CA20" s="128">
        <v>685000</v>
      </c>
      <c r="CB20" s="129">
        <f>IFERROR(CA20/BW20,"-")</f>
        <v>685000</v>
      </c>
      <c r="CC20" s="130"/>
      <c r="CD20" s="130"/>
      <c r="CE20" s="130">
        <v>1</v>
      </c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665000</v>
      </c>
      <c r="CQ20" s="139">
        <v>685000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/>
      <c r="B21" s="347" t="s">
        <v>95</v>
      </c>
      <c r="C21" s="347"/>
      <c r="D21" s="347" t="s">
        <v>91</v>
      </c>
      <c r="E21" s="347" t="s">
        <v>92</v>
      </c>
      <c r="F21" s="347" t="s">
        <v>71</v>
      </c>
      <c r="G21" s="88"/>
      <c r="H21" s="88"/>
      <c r="I21" s="88"/>
      <c r="J21" s="330"/>
      <c r="K21" s="79">
        <v>7</v>
      </c>
      <c r="L21" s="79">
        <v>5</v>
      </c>
      <c r="M21" s="79">
        <v>1</v>
      </c>
      <c r="N21" s="89">
        <v>0</v>
      </c>
      <c r="O21" s="90">
        <v>0</v>
      </c>
      <c r="P21" s="91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0.63475</v>
      </c>
      <c r="B22" s="347" t="s">
        <v>96</v>
      </c>
      <c r="C22" s="347"/>
      <c r="D22" s="347" t="s">
        <v>97</v>
      </c>
      <c r="E22" s="347" t="s">
        <v>98</v>
      </c>
      <c r="F22" s="347" t="s">
        <v>66</v>
      </c>
      <c r="G22" s="88" t="s">
        <v>99</v>
      </c>
      <c r="H22" s="88" t="s">
        <v>100</v>
      </c>
      <c r="I22" s="88" t="s">
        <v>101</v>
      </c>
      <c r="J22" s="330">
        <v>400000</v>
      </c>
      <c r="K22" s="79">
        <v>0</v>
      </c>
      <c r="L22" s="79">
        <v>0</v>
      </c>
      <c r="M22" s="79">
        <v>0</v>
      </c>
      <c r="N22" s="89">
        <v>4</v>
      </c>
      <c r="O22" s="90">
        <v>0</v>
      </c>
      <c r="P22" s="91">
        <f>N22+O22</f>
        <v>4</v>
      </c>
      <c r="Q22" s="80" t="str">
        <f>IFERROR(P22/M22,"-")</f>
        <v>-</v>
      </c>
      <c r="R22" s="79">
        <v>1</v>
      </c>
      <c r="S22" s="79">
        <v>0</v>
      </c>
      <c r="T22" s="80">
        <f>IFERROR(R22/(P22),"-")</f>
        <v>0.25</v>
      </c>
      <c r="U22" s="336">
        <f>IFERROR(J22/SUM(N22:O26),"-")</f>
        <v>14814.814814815</v>
      </c>
      <c r="V22" s="82">
        <v>2</v>
      </c>
      <c r="W22" s="80">
        <f>IF(P22=0,"-",V22/P22)</f>
        <v>0.5</v>
      </c>
      <c r="X22" s="335">
        <v>40900</v>
      </c>
      <c r="Y22" s="336">
        <f>IFERROR(X22/P22,"-")</f>
        <v>10225</v>
      </c>
      <c r="Z22" s="336">
        <f>IFERROR(X22/V22,"-")</f>
        <v>20450</v>
      </c>
      <c r="AA22" s="330">
        <f>SUM(X22:X26)-SUM(J22:J26)</f>
        <v>-146100</v>
      </c>
      <c r="AB22" s="83">
        <f>SUM(X22:X26)/SUM(J22:J26)</f>
        <v>0.63475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2</v>
      </c>
      <c r="BO22" s="118">
        <f>IF(P22=0,"",IF(BN22=0,"",(BN22/P22)))</f>
        <v>0.5</v>
      </c>
      <c r="BP22" s="119">
        <v>2</v>
      </c>
      <c r="BQ22" s="120">
        <f>IFERROR(BP22/BN22,"-")</f>
        <v>1</v>
      </c>
      <c r="BR22" s="121">
        <v>40900</v>
      </c>
      <c r="BS22" s="122">
        <f>IFERROR(BR22/BN22,"-")</f>
        <v>20450</v>
      </c>
      <c r="BT22" s="123">
        <v>1</v>
      </c>
      <c r="BU22" s="123"/>
      <c r="BV22" s="123">
        <v>1</v>
      </c>
      <c r="BW22" s="124">
        <v>2</v>
      </c>
      <c r="BX22" s="125">
        <f>IF(P22=0,"",IF(BW22=0,"",(BW22/P22)))</f>
        <v>0.5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2</v>
      </c>
      <c r="CP22" s="139">
        <v>40900</v>
      </c>
      <c r="CQ22" s="139">
        <v>40000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102</v>
      </c>
      <c r="C23" s="347"/>
      <c r="D23" s="347" t="s">
        <v>103</v>
      </c>
      <c r="E23" s="347" t="s">
        <v>104</v>
      </c>
      <c r="F23" s="347" t="s">
        <v>105</v>
      </c>
      <c r="G23" s="88"/>
      <c r="H23" s="88" t="s">
        <v>100</v>
      </c>
      <c r="I23" s="88"/>
      <c r="J23" s="330"/>
      <c r="K23" s="79">
        <v>6</v>
      </c>
      <c r="L23" s="79">
        <v>0</v>
      </c>
      <c r="M23" s="79">
        <v>27</v>
      </c>
      <c r="N23" s="89">
        <v>2</v>
      </c>
      <c r="O23" s="90">
        <v>0</v>
      </c>
      <c r="P23" s="91">
        <f>N23+O23</f>
        <v>2</v>
      </c>
      <c r="Q23" s="80">
        <f>IFERROR(P23/M23,"-")</f>
        <v>0.074074074074074</v>
      </c>
      <c r="R23" s="79">
        <v>0</v>
      </c>
      <c r="S23" s="79">
        <v>1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>
        <v>1</v>
      </c>
      <c r="BX23" s="125">
        <f>IF(P23=0,"",IF(BW23=0,"",(BW23/P23)))</f>
        <v>0.5</v>
      </c>
      <c r="BY23" s="126">
        <v>1</v>
      </c>
      <c r="BZ23" s="127">
        <f>IFERROR(BY23/BW23,"-")</f>
        <v>1</v>
      </c>
      <c r="CA23" s="128">
        <v>25000</v>
      </c>
      <c r="CB23" s="129">
        <f>IFERROR(CA23/BW23,"-")</f>
        <v>25000</v>
      </c>
      <c r="CC23" s="130"/>
      <c r="CD23" s="130"/>
      <c r="CE23" s="130">
        <v>1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>
        <v>25000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106</v>
      </c>
      <c r="C24" s="347"/>
      <c r="D24" s="347" t="s">
        <v>107</v>
      </c>
      <c r="E24" s="347" t="s">
        <v>108</v>
      </c>
      <c r="F24" s="347" t="s">
        <v>78</v>
      </c>
      <c r="G24" s="88"/>
      <c r="H24" s="88" t="s">
        <v>100</v>
      </c>
      <c r="I24" s="88"/>
      <c r="J24" s="330"/>
      <c r="K24" s="79">
        <v>27</v>
      </c>
      <c r="L24" s="79">
        <v>0</v>
      </c>
      <c r="M24" s="79">
        <v>2</v>
      </c>
      <c r="N24" s="89">
        <v>9</v>
      </c>
      <c r="O24" s="90">
        <v>0</v>
      </c>
      <c r="P24" s="91">
        <f>N24+O24</f>
        <v>9</v>
      </c>
      <c r="Q24" s="80">
        <f>IFERROR(P24/M24,"-")</f>
        <v>4.5</v>
      </c>
      <c r="R24" s="79">
        <v>1</v>
      </c>
      <c r="S24" s="79">
        <v>1</v>
      </c>
      <c r="T24" s="80">
        <f>IFERROR(R24/(P24),"-")</f>
        <v>0.11111111111111</v>
      </c>
      <c r="U24" s="336"/>
      <c r="V24" s="82">
        <v>1</v>
      </c>
      <c r="W24" s="80">
        <f>IF(P24=0,"-",V24/P24)</f>
        <v>0.11111111111111</v>
      </c>
      <c r="X24" s="335">
        <v>5000</v>
      </c>
      <c r="Y24" s="336">
        <f>IFERROR(X24/P24,"-")</f>
        <v>555.55555555556</v>
      </c>
      <c r="Z24" s="336">
        <f>IFERROR(X24/V24,"-")</f>
        <v>5000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2</v>
      </c>
      <c r="AW24" s="105">
        <f>IF(P24=0,"",IF(AV24=0,"",(AV24/P24)))</f>
        <v>0.22222222222222</v>
      </c>
      <c r="AX24" s="104">
        <v>1</v>
      </c>
      <c r="AY24" s="106">
        <f>IFERROR(AX24/AV24,"-")</f>
        <v>0.5</v>
      </c>
      <c r="AZ24" s="107">
        <v>5000</v>
      </c>
      <c r="BA24" s="108">
        <f>IFERROR(AZ24/AV24,"-")</f>
        <v>2500</v>
      </c>
      <c r="BB24" s="109">
        <v>1</v>
      </c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3</v>
      </c>
      <c r="BO24" s="118">
        <f>IF(P24=0,"",IF(BN24=0,"",(BN24/P24)))</f>
        <v>0.33333333333333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4</v>
      </c>
      <c r="BX24" s="125">
        <f>IF(P24=0,"",IF(BW24=0,"",(BW24/P24)))</f>
        <v>0.44444444444444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5000</v>
      </c>
      <c r="CQ24" s="139">
        <v>5000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109</v>
      </c>
      <c r="C25" s="347"/>
      <c r="D25" s="347" t="s">
        <v>110</v>
      </c>
      <c r="E25" s="347" t="s">
        <v>111</v>
      </c>
      <c r="F25" s="347" t="s">
        <v>105</v>
      </c>
      <c r="G25" s="88"/>
      <c r="H25" s="88" t="s">
        <v>100</v>
      </c>
      <c r="I25" s="88"/>
      <c r="J25" s="330"/>
      <c r="K25" s="79">
        <v>4</v>
      </c>
      <c r="L25" s="79">
        <v>0</v>
      </c>
      <c r="M25" s="79">
        <v>45</v>
      </c>
      <c r="N25" s="89">
        <v>4</v>
      </c>
      <c r="O25" s="90">
        <v>0</v>
      </c>
      <c r="P25" s="91">
        <f>N25+O25</f>
        <v>4</v>
      </c>
      <c r="Q25" s="80">
        <f>IFERROR(P25/M25,"-")</f>
        <v>0.088888888888889</v>
      </c>
      <c r="R25" s="79">
        <v>0</v>
      </c>
      <c r="S25" s="79">
        <v>1</v>
      </c>
      <c r="T25" s="80">
        <f>IFERROR(R25/(P25),"-")</f>
        <v>0</v>
      </c>
      <c r="U25" s="336"/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0.25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3</v>
      </c>
      <c r="BO25" s="118">
        <f>IF(P25=0,"",IF(BN25=0,"",(BN25/P25)))</f>
        <v>0.75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112</v>
      </c>
      <c r="C26" s="347"/>
      <c r="D26" s="347" t="s">
        <v>113</v>
      </c>
      <c r="E26" s="347" t="s">
        <v>113</v>
      </c>
      <c r="F26" s="347" t="s">
        <v>71</v>
      </c>
      <c r="G26" s="88"/>
      <c r="H26" s="88"/>
      <c r="I26" s="88"/>
      <c r="J26" s="330"/>
      <c r="K26" s="79">
        <v>82</v>
      </c>
      <c r="L26" s="79">
        <v>40</v>
      </c>
      <c r="M26" s="79">
        <v>18</v>
      </c>
      <c r="N26" s="89">
        <v>8</v>
      </c>
      <c r="O26" s="90">
        <v>0</v>
      </c>
      <c r="P26" s="91">
        <f>N26+O26</f>
        <v>8</v>
      </c>
      <c r="Q26" s="80">
        <f>IFERROR(P26/M26,"-")</f>
        <v>0.44444444444444</v>
      </c>
      <c r="R26" s="79">
        <v>1</v>
      </c>
      <c r="S26" s="79">
        <v>0</v>
      </c>
      <c r="T26" s="80">
        <f>IFERROR(R26/(P26),"-")</f>
        <v>0.125</v>
      </c>
      <c r="U26" s="336"/>
      <c r="V26" s="82">
        <v>2</v>
      </c>
      <c r="W26" s="80">
        <f>IF(P26=0,"-",V26/P26)</f>
        <v>0.25</v>
      </c>
      <c r="X26" s="335">
        <v>208000</v>
      </c>
      <c r="Y26" s="336">
        <f>IFERROR(X26/P26,"-")</f>
        <v>26000</v>
      </c>
      <c r="Z26" s="336">
        <f>IFERROR(X26/V26,"-")</f>
        <v>104000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4</v>
      </c>
      <c r="BO26" s="118">
        <f>IF(P26=0,"",IF(BN26=0,"",(BN26/P26)))</f>
        <v>0.5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3</v>
      </c>
      <c r="BX26" s="125">
        <f>IF(P26=0,"",IF(BW26=0,"",(BW26/P26)))</f>
        <v>0.375</v>
      </c>
      <c r="BY26" s="126">
        <v>2</v>
      </c>
      <c r="BZ26" s="127">
        <f>IFERROR(BY26/BW26,"-")</f>
        <v>0.66666666666667</v>
      </c>
      <c r="CA26" s="128">
        <v>200000</v>
      </c>
      <c r="CB26" s="129">
        <f>IFERROR(CA26/BW26,"-")</f>
        <v>66666.666666667</v>
      </c>
      <c r="CC26" s="130"/>
      <c r="CD26" s="130"/>
      <c r="CE26" s="130">
        <v>2</v>
      </c>
      <c r="CF26" s="131">
        <v>1</v>
      </c>
      <c r="CG26" s="132">
        <f>IF(P26=0,"",IF(CF26=0,"",(CF26/P26)))</f>
        <v>0.125</v>
      </c>
      <c r="CH26" s="133">
        <v>1</v>
      </c>
      <c r="CI26" s="134">
        <f>IFERROR(CH26/CF26,"-")</f>
        <v>1</v>
      </c>
      <c r="CJ26" s="135">
        <v>8000</v>
      </c>
      <c r="CK26" s="136">
        <f>IFERROR(CJ26/CF26,"-")</f>
        <v>8000</v>
      </c>
      <c r="CL26" s="137"/>
      <c r="CM26" s="137">
        <v>1</v>
      </c>
      <c r="CN26" s="137"/>
      <c r="CO26" s="138">
        <v>2</v>
      </c>
      <c r="CP26" s="139">
        <v>208000</v>
      </c>
      <c r="CQ26" s="139">
        <v>135000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0</v>
      </c>
      <c r="B27" s="347" t="s">
        <v>114</v>
      </c>
      <c r="C27" s="347"/>
      <c r="D27" s="347" t="s">
        <v>115</v>
      </c>
      <c r="E27" s="347" t="s">
        <v>116</v>
      </c>
      <c r="F27" s="347" t="s">
        <v>105</v>
      </c>
      <c r="G27" s="88" t="s">
        <v>117</v>
      </c>
      <c r="H27" s="88" t="s">
        <v>100</v>
      </c>
      <c r="I27" s="88" t="s">
        <v>101</v>
      </c>
      <c r="J27" s="330">
        <v>240000</v>
      </c>
      <c r="K27" s="79">
        <v>4</v>
      </c>
      <c r="L27" s="79">
        <v>0</v>
      </c>
      <c r="M27" s="79">
        <v>22</v>
      </c>
      <c r="N27" s="89">
        <v>0</v>
      </c>
      <c r="O27" s="90">
        <v>0</v>
      </c>
      <c r="P27" s="91">
        <f>N27+O27</f>
        <v>0</v>
      </c>
      <c r="Q27" s="80">
        <f>IFERROR(P27/M27,"-")</f>
        <v>0</v>
      </c>
      <c r="R27" s="79">
        <v>0</v>
      </c>
      <c r="S27" s="79">
        <v>0</v>
      </c>
      <c r="T27" s="80" t="str">
        <f>IFERROR(R27/(P27),"-")</f>
        <v>-</v>
      </c>
      <c r="U27" s="336">
        <f>IFERROR(J27/SUM(N27:O31),"-")</f>
        <v>240000</v>
      </c>
      <c r="V27" s="82">
        <v>0</v>
      </c>
      <c r="W27" s="80" t="str">
        <f>IF(P27=0,"-",V27/P27)</f>
        <v>-</v>
      </c>
      <c r="X27" s="335">
        <v>0</v>
      </c>
      <c r="Y27" s="336" t="str">
        <f>IFERROR(X27/P27,"-")</f>
        <v>-</v>
      </c>
      <c r="Z27" s="336" t="str">
        <f>IFERROR(X27/V27,"-")</f>
        <v>-</v>
      </c>
      <c r="AA27" s="330">
        <f>SUM(X27:X31)-SUM(J27:J31)</f>
        <v>-240000</v>
      </c>
      <c r="AB27" s="83">
        <f>SUM(X27:X31)/SUM(J27:J31)</f>
        <v>0</v>
      </c>
      <c r="AC27" s="77"/>
      <c r="AD27" s="92"/>
      <c r="AE27" s="93" t="str">
        <f>IF(P27=0,"",IF(AD27=0,"",(AD27/P27)))</f>
        <v/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 t="str">
        <f>IF(P27=0,"",IF(AM27=0,"",(AM27/P27)))</f>
        <v/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 t="str">
        <f>IF(P27=0,"",IF(AV27=0,"",(AV27/P27)))</f>
        <v/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 t="str">
        <f>IF(P27=0,"",IF(BE27=0,"",(BE27/P27)))</f>
        <v/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 t="str">
        <f>IF(P27=0,"",IF(BN27=0,"",(BN27/P27)))</f>
        <v/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 t="str">
        <f>IF(P27=0,"",IF(BW27=0,"",(BW27/P27)))</f>
        <v/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 t="str">
        <f>IF(P27=0,"",IF(CF27=0,"",(CF27/P27)))</f>
        <v/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118</v>
      </c>
      <c r="C28" s="347"/>
      <c r="D28" s="347" t="s">
        <v>119</v>
      </c>
      <c r="E28" s="347" t="s">
        <v>120</v>
      </c>
      <c r="F28" s="347" t="s">
        <v>121</v>
      </c>
      <c r="G28" s="88"/>
      <c r="H28" s="88" t="s">
        <v>100</v>
      </c>
      <c r="I28" s="88"/>
      <c r="J28" s="330"/>
      <c r="K28" s="79">
        <v>6</v>
      </c>
      <c r="L28" s="79">
        <v>0</v>
      </c>
      <c r="M28" s="79">
        <v>12</v>
      </c>
      <c r="N28" s="89">
        <v>1</v>
      </c>
      <c r="O28" s="90">
        <v>0</v>
      </c>
      <c r="P28" s="91">
        <f>N28+O28</f>
        <v>1</v>
      </c>
      <c r="Q28" s="80">
        <f>IFERROR(P28/M28,"-")</f>
        <v>0.083333333333333</v>
      </c>
      <c r="R28" s="79">
        <v>0</v>
      </c>
      <c r="S28" s="79">
        <v>0</v>
      </c>
      <c r="T28" s="80">
        <f>IFERROR(R28/(P28),"-")</f>
        <v>0</v>
      </c>
      <c r="U28" s="336"/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1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122</v>
      </c>
      <c r="C29" s="347"/>
      <c r="D29" s="347" t="s">
        <v>123</v>
      </c>
      <c r="E29" s="347" t="s">
        <v>124</v>
      </c>
      <c r="F29" s="347" t="s">
        <v>105</v>
      </c>
      <c r="G29" s="88"/>
      <c r="H29" s="88" t="s">
        <v>100</v>
      </c>
      <c r="I29" s="88"/>
      <c r="J29" s="330"/>
      <c r="K29" s="79">
        <v>2</v>
      </c>
      <c r="L29" s="79">
        <v>0</v>
      </c>
      <c r="M29" s="79">
        <v>36</v>
      </c>
      <c r="N29" s="89">
        <v>0</v>
      </c>
      <c r="O29" s="90">
        <v>0</v>
      </c>
      <c r="P29" s="91">
        <f>N29+O29</f>
        <v>0</v>
      </c>
      <c r="Q29" s="80">
        <f>IFERROR(P29/M29,"-")</f>
        <v>0</v>
      </c>
      <c r="R29" s="79">
        <v>0</v>
      </c>
      <c r="S29" s="79">
        <v>0</v>
      </c>
      <c r="T29" s="80" t="str">
        <f>IFERROR(R29/(P29),"-")</f>
        <v>-</v>
      </c>
      <c r="U29" s="336"/>
      <c r="V29" s="82">
        <v>0</v>
      </c>
      <c r="W29" s="80" t="str">
        <f>IF(P29=0,"-",V29/P29)</f>
        <v>-</v>
      </c>
      <c r="X29" s="335">
        <v>0</v>
      </c>
      <c r="Y29" s="336" t="str">
        <f>IFERROR(X29/P29,"-")</f>
        <v>-</v>
      </c>
      <c r="Z29" s="336" t="str">
        <f>IFERROR(X29/V29,"-")</f>
        <v>-</v>
      </c>
      <c r="AA29" s="330"/>
      <c r="AB29" s="83"/>
      <c r="AC29" s="77"/>
      <c r="AD29" s="92"/>
      <c r="AE29" s="93" t="str">
        <f>IF(P29=0,"",IF(AD29=0,"",(AD29/P29)))</f>
        <v/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 t="str">
        <f>IF(P29=0,"",IF(AM29=0,"",(AM29/P29)))</f>
        <v/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 t="str">
        <f>IF(P29=0,"",IF(AV29=0,"",(AV29/P29)))</f>
        <v/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 t="str">
        <f>IF(P29=0,"",IF(BE29=0,"",(BE29/P29)))</f>
        <v/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 t="str">
        <f>IF(P29=0,"",IF(BN29=0,"",(BN29/P29)))</f>
        <v/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 t="str">
        <f>IF(P29=0,"",IF(BW29=0,"",(BW29/P29)))</f>
        <v/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 t="str">
        <f>IF(P29=0,"",IF(CF29=0,"",(CF29/P29)))</f>
        <v/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125</v>
      </c>
      <c r="C30" s="347"/>
      <c r="D30" s="347" t="s">
        <v>126</v>
      </c>
      <c r="E30" s="347" t="s">
        <v>108</v>
      </c>
      <c r="F30" s="347" t="s">
        <v>121</v>
      </c>
      <c r="G30" s="88"/>
      <c r="H30" s="88" t="s">
        <v>100</v>
      </c>
      <c r="I30" s="88"/>
      <c r="J30" s="330"/>
      <c r="K30" s="79">
        <v>0</v>
      </c>
      <c r="L30" s="79">
        <v>0</v>
      </c>
      <c r="M30" s="79">
        <v>13</v>
      </c>
      <c r="N30" s="89">
        <v>0</v>
      </c>
      <c r="O30" s="90">
        <v>0</v>
      </c>
      <c r="P30" s="91">
        <f>N30+O30</f>
        <v>0</v>
      </c>
      <c r="Q30" s="80">
        <f>IFERROR(P30/M30,"-")</f>
        <v>0</v>
      </c>
      <c r="R30" s="79">
        <v>0</v>
      </c>
      <c r="S30" s="79">
        <v>0</v>
      </c>
      <c r="T30" s="80" t="str">
        <f>IFERROR(R30/(P30),"-")</f>
        <v>-</v>
      </c>
      <c r="U30" s="336"/>
      <c r="V30" s="82">
        <v>0</v>
      </c>
      <c r="W30" s="80" t="str">
        <f>IF(P30=0,"-",V30/P30)</f>
        <v>-</v>
      </c>
      <c r="X30" s="335">
        <v>0</v>
      </c>
      <c r="Y30" s="336" t="str">
        <f>IFERROR(X30/P30,"-")</f>
        <v>-</v>
      </c>
      <c r="Z30" s="336" t="str">
        <f>IFERROR(X30/V30,"-")</f>
        <v>-</v>
      </c>
      <c r="AA30" s="330"/>
      <c r="AB30" s="83"/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127</v>
      </c>
      <c r="C31" s="347"/>
      <c r="D31" s="347" t="s">
        <v>113</v>
      </c>
      <c r="E31" s="347" t="s">
        <v>113</v>
      </c>
      <c r="F31" s="347" t="s">
        <v>71</v>
      </c>
      <c r="G31" s="88"/>
      <c r="H31" s="88"/>
      <c r="I31" s="88"/>
      <c r="J31" s="330"/>
      <c r="K31" s="79">
        <v>14</v>
      </c>
      <c r="L31" s="79">
        <v>12</v>
      </c>
      <c r="M31" s="79">
        <v>1</v>
      </c>
      <c r="N31" s="89">
        <v>0</v>
      </c>
      <c r="O31" s="90">
        <v>0</v>
      </c>
      <c r="P31" s="91">
        <f>N31+O31</f>
        <v>0</v>
      </c>
      <c r="Q31" s="80">
        <f>IFERROR(P31/M31,"-")</f>
        <v>0</v>
      </c>
      <c r="R31" s="79">
        <v>0</v>
      </c>
      <c r="S31" s="79">
        <v>0</v>
      </c>
      <c r="T31" s="80" t="str">
        <f>IFERROR(R31/(P31),"-")</f>
        <v>-</v>
      </c>
      <c r="U31" s="336"/>
      <c r="V31" s="82">
        <v>0</v>
      </c>
      <c r="W31" s="80" t="str">
        <f>IF(P31=0,"-",V31/P31)</f>
        <v>-</v>
      </c>
      <c r="X31" s="335">
        <v>0</v>
      </c>
      <c r="Y31" s="336" t="str">
        <f>IFERROR(X31/P31,"-")</f>
        <v>-</v>
      </c>
      <c r="Z31" s="336" t="str">
        <f>IFERROR(X31/V31,"-")</f>
        <v>-</v>
      </c>
      <c r="AA31" s="330"/>
      <c r="AB31" s="83"/>
      <c r="AC31" s="77"/>
      <c r="AD31" s="92"/>
      <c r="AE31" s="93" t="str">
        <f>IF(P31=0,"",IF(AD31=0,"",(AD31/P31)))</f>
        <v/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 t="str">
        <f>IF(P31=0,"",IF(AM31=0,"",(AM31/P31)))</f>
        <v/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 t="str">
        <f>IF(P31=0,"",IF(AV31=0,"",(AV31/P31)))</f>
        <v/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 t="str">
        <f>IF(P31=0,"",IF(BE31=0,"",(BE31/P31)))</f>
        <v/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 t="str">
        <f>IF(P31=0,"",IF(BN31=0,"",(BN31/P31)))</f>
        <v/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 t="str">
        <f>IF(P31=0,"",IF(BW31=0,"",(BW31/P31)))</f>
        <v/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 t="str">
        <f>IF(P31=0,"",IF(CF31=0,"",(CF31/P31)))</f>
        <v/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0.92777777777778</v>
      </c>
      <c r="B32" s="347" t="s">
        <v>128</v>
      </c>
      <c r="C32" s="347"/>
      <c r="D32" s="347" t="s">
        <v>129</v>
      </c>
      <c r="E32" s="347" t="s">
        <v>130</v>
      </c>
      <c r="F32" s="347" t="s">
        <v>66</v>
      </c>
      <c r="G32" s="88" t="s">
        <v>131</v>
      </c>
      <c r="H32" s="88" t="s">
        <v>100</v>
      </c>
      <c r="I32" s="88" t="s">
        <v>101</v>
      </c>
      <c r="J32" s="330">
        <v>360000</v>
      </c>
      <c r="K32" s="79">
        <v>0</v>
      </c>
      <c r="L32" s="79">
        <v>0</v>
      </c>
      <c r="M32" s="79">
        <v>0</v>
      </c>
      <c r="N32" s="89">
        <v>7</v>
      </c>
      <c r="O32" s="90">
        <v>0</v>
      </c>
      <c r="P32" s="91">
        <f>N32+O32</f>
        <v>7</v>
      </c>
      <c r="Q32" s="80" t="str">
        <f>IFERROR(P32/M32,"-")</f>
        <v>-</v>
      </c>
      <c r="R32" s="79">
        <v>1</v>
      </c>
      <c r="S32" s="79">
        <v>1</v>
      </c>
      <c r="T32" s="80">
        <f>IFERROR(R32/(P32),"-")</f>
        <v>0.14285714285714</v>
      </c>
      <c r="U32" s="336">
        <f>IFERROR(J32/SUM(N32:O36),"-")</f>
        <v>24000</v>
      </c>
      <c r="V32" s="82">
        <v>3</v>
      </c>
      <c r="W32" s="80">
        <f>IF(P32=0,"-",V32/P32)</f>
        <v>0.42857142857143</v>
      </c>
      <c r="X32" s="335">
        <v>334000</v>
      </c>
      <c r="Y32" s="336">
        <f>IFERROR(X32/P32,"-")</f>
        <v>47714.285714286</v>
      </c>
      <c r="Z32" s="336">
        <f>IFERROR(X32/V32,"-")</f>
        <v>111333.33333333</v>
      </c>
      <c r="AA32" s="330">
        <f>SUM(X32:X36)-SUM(J32:J36)</f>
        <v>-26000</v>
      </c>
      <c r="AB32" s="83">
        <f>SUM(X32:X36)/SUM(J32:J36)</f>
        <v>0.92777777777778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3</v>
      </c>
      <c r="BF32" s="111">
        <f>IF(P32=0,"",IF(BE32=0,"",(BE32/P32)))</f>
        <v>0.42857142857143</v>
      </c>
      <c r="BG32" s="110">
        <v>1</v>
      </c>
      <c r="BH32" s="112">
        <f>IFERROR(BG32/BE32,"-")</f>
        <v>0.33333333333333</v>
      </c>
      <c r="BI32" s="113">
        <v>50000</v>
      </c>
      <c r="BJ32" s="114">
        <f>IFERROR(BI32/BE32,"-")</f>
        <v>16666.666666667</v>
      </c>
      <c r="BK32" s="115"/>
      <c r="BL32" s="115"/>
      <c r="BM32" s="115">
        <v>1</v>
      </c>
      <c r="BN32" s="117">
        <v>1</v>
      </c>
      <c r="BO32" s="118">
        <f>IF(P32=0,"",IF(BN32=0,"",(BN32/P32)))</f>
        <v>0.14285714285714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3</v>
      </c>
      <c r="BX32" s="125">
        <f>IF(P32=0,"",IF(BW32=0,"",(BW32/P32)))</f>
        <v>0.42857142857143</v>
      </c>
      <c r="BY32" s="126">
        <v>2</v>
      </c>
      <c r="BZ32" s="127">
        <f>IFERROR(BY32/BW32,"-")</f>
        <v>0.66666666666667</v>
      </c>
      <c r="CA32" s="128">
        <v>294000</v>
      </c>
      <c r="CB32" s="129">
        <f>IFERROR(CA32/BW32,"-")</f>
        <v>98000</v>
      </c>
      <c r="CC32" s="130">
        <v>1</v>
      </c>
      <c r="CD32" s="130"/>
      <c r="CE32" s="130">
        <v>1</v>
      </c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3</v>
      </c>
      <c r="CP32" s="139">
        <v>334000</v>
      </c>
      <c r="CQ32" s="139">
        <v>291000</v>
      </c>
      <c r="CR32" s="139"/>
      <c r="CS32" s="140" t="str">
        <f>IF(AND(CQ32=0,CR32=0),"",IF(AND(CQ32&lt;=100000,CR32&lt;=100000),"",IF(CQ32/CP32&gt;0.7,"男高",IF(CR32/CP32&gt;0.7,"女高",""))))</f>
        <v>男高</v>
      </c>
    </row>
    <row r="33" spans="1:98">
      <c r="A33" s="78"/>
      <c r="B33" s="347" t="s">
        <v>132</v>
      </c>
      <c r="C33" s="347"/>
      <c r="D33" s="347" t="s">
        <v>133</v>
      </c>
      <c r="E33" s="347" t="s">
        <v>134</v>
      </c>
      <c r="F33" s="347" t="s">
        <v>105</v>
      </c>
      <c r="G33" s="88"/>
      <c r="H33" s="88" t="s">
        <v>100</v>
      </c>
      <c r="I33" s="88"/>
      <c r="J33" s="330"/>
      <c r="K33" s="79">
        <v>4</v>
      </c>
      <c r="L33" s="79">
        <v>0</v>
      </c>
      <c r="M33" s="79">
        <v>22</v>
      </c>
      <c r="N33" s="89">
        <v>2</v>
      </c>
      <c r="O33" s="90">
        <v>0</v>
      </c>
      <c r="P33" s="91">
        <f>N33+O33</f>
        <v>2</v>
      </c>
      <c r="Q33" s="80">
        <f>IFERROR(P33/M33,"-")</f>
        <v>0.090909090909091</v>
      </c>
      <c r="R33" s="79">
        <v>0</v>
      </c>
      <c r="S33" s="79">
        <v>1</v>
      </c>
      <c r="T33" s="80">
        <f>IFERROR(R33/(P33),"-")</f>
        <v>0</v>
      </c>
      <c r="U33" s="336"/>
      <c r="V33" s="82">
        <v>1</v>
      </c>
      <c r="W33" s="80">
        <f>IF(P33=0,"-",V33/P33)</f>
        <v>0.5</v>
      </c>
      <c r="X33" s="335">
        <v>0</v>
      </c>
      <c r="Y33" s="336">
        <f>IFERROR(X33/P33,"-")</f>
        <v>0</v>
      </c>
      <c r="Z33" s="336">
        <f>IFERROR(X33/V33,"-")</f>
        <v>0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>
        <v>1</v>
      </c>
      <c r="AN33" s="99">
        <f>IF(P33=0,"",IF(AM33=0,"",(AM33/P33)))</f>
        <v>0.5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1</v>
      </c>
      <c r="BO33" s="118">
        <f>IF(P33=0,"",IF(BN33=0,"",(BN33/P33)))</f>
        <v>0.5</v>
      </c>
      <c r="BP33" s="119">
        <v>1</v>
      </c>
      <c r="BQ33" s="120">
        <f>IFERROR(BP33/BN33,"-")</f>
        <v>1</v>
      </c>
      <c r="BR33" s="121">
        <v>3000</v>
      </c>
      <c r="BS33" s="122">
        <f>IFERROR(BR33/BN33,"-")</f>
        <v>3000</v>
      </c>
      <c r="BT33" s="123">
        <v>1</v>
      </c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0</v>
      </c>
      <c r="CQ33" s="139">
        <v>3000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135</v>
      </c>
      <c r="C34" s="347"/>
      <c r="D34" s="347" t="s">
        <v>136</v>
      </c>
      <c r="E34" s="347" t="s">
        <v>137</v>
      </c>
      <c r="F34" s="347" t="s">
        <v>78</v>
      </c>
      <c r="G34" s="88"/>
      <c r="H34" s="88" t="s">
        <v>100</v>
      </c>
      <c r="I34" s="88"/>
      <c r="J34" s="330"/>
      <c r="K34" s="79">
        <v>6</v>
      </c>
      <c r="L34" s="79">
        <v>0</v>
      </c>
      <c r="M34" s="79">
        <v>0</v>
      </c>
      <c r="N34" s="89">
        <v>1</v>
      </c>
      <c r="O34" s="90">
        <v>0</v>
      </c>
      <c r="P34" s="91">
        <f>N34+O34</f>
        <v>1</v>
      </c>
      <c r="Q34" s="80" t="str">
        <f>IFERROR(P34/M34,"-")</f>
        <v>-</v>
      </c>
      <c r="R34" s="79">
        <v>0</v>
      </c>
      <c r="S34" s="79">
        <v>0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1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138</v>
      </c>
      <c r="C35" s="347"/>
      <c r="D35" s="347" t="s">
        <v>139</v>
      </c>
      <c r="E35" s="347" t="s">
        <v>92</v>
      </c>
      <c r="F35" s="347" t="s">
        <v>105</v>
      </c>
      <c r="G35" s="88"/>
      <c r="H35" s="88" t="s">
        <v>100</v>
      </c>
      <c r="I35" s="88"/>
      <c r="J35" s="330"/>
      <c r="K35" s="79">
        <v>5</v>
      </c>
      <c r="L35" s="79">
        <v>0</v>
      </c>
      <c r="M35" s="79">
        <v>30</v>
      </c>
      <c r="N35" s="89">
        <v>0</v>
      </c>
      <c r="O35" s="90">
        <v>0</v>
      </c>
      <c r="P35" s="91">
        <f>N35+O35</f>
        <v>0</v>
      </c>
      <c r="Q35" s="80">
        <f>IFERROR(P35/M35,"-")</f>
        <v>0</v>
      </c>
      <c r="R35" s="79">
        <v>0</v>
      </c>
      <c r="S35" s="79">
        <v>0</v>
      </c>
      <c r="T35" s="80" t="str">
        <f>IFERROR(R35/(P35),"-")</f>
        <v>-</v>
      </c>
      <c r="U35" s="336"/>
      <c r="V35" s="82">
        <v>0</v>
      </c>
      <c r="W35" s="80" t="str">
        <f>IF(P35=0,"-",V35/P35)</f>
        <v>-</v>
      </c>
      <c r="X35" s="335">
        <v>0</v>
      </c>
      <c r="Y35" s="336" t="str">
        <f>IFERROR(X35/P35,"-")</f>
        <v>-</v>
      </c>
      <c r="Z35" s="336" t="str">
        <f>IFERROR(X35/V35,"-")</f>
        <v>-</v>
      </c>
      <c r="AA35" s="330"/>
      <c r="AB35" s="83"/>
      <c r="AC35" s="77"/>
      <c r="AD35" s="92"/>
      <c r="AE35" s="93" t="str">
        <f>IF(P35=0,"",IF(AD35=0,"",(AD35/P35)))</f>
        <v/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 t="str">
        <f>IF(P35=0,"",IF(AM35=0,"",(AM35/P35)))</f>
        <v/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 t="str">
        <f>IF(P35=0,"",IF(AV35=0,"",(AV35/P35)))</f>
        <v/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 t="str">
        <f>IF(P35=0,"",IF(BE35=0,"",(BE35/P35)))</f>
        <v/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 t="str">
        <f>IF(P35=0,"",IF(BN35=0,"",(BN35/P35)))</f>
        <v/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 t="str">
        <f>IF(P35=0,"",IF(BW35=0,"",(BW35/P35)))</f>
        <v/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 t="str">
        <f>IF(P35=0,"",IF(CF35=0,"",(CF35/P35)))</f>
        <v/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140</v>
      </c>
      <c r="C36" s="347"/>
      <c r="D36" s="347" t="s">
        <v>113</v>
      </c>
      <c r="E36" s="347" t="s">
        <v>113</v>
      </c>
      <c r="F36" s="347" t="s">
        <v>71</v>
      </c>
      <c r="G36" s="88"/>
      <c r="H36" s="88"/>
      <c r="I36" s="88"/>
      <c r="J36" s="330"/>
      <c r="K36" s="79">
        <v>64</v>
      </c>
      <c r="L36" s="79">
        <v>23</v>
      </c>
      <c r="M36" s="79">
        <v>12</v>
      </c>
      <c r="N36" s="89">
        <v>5</v>
      </c>
      <c r="O36" s="90">
        <v>0</v>
      </c>
      <c r="P36" s="91">
        <f>N36+O36</f>
        <v>5</v>
      </c>
      <c r="Q36" s="80">
        <f>IFERROR(P36/M36,"-")</f>
        <v>0.41666666666667</v>
      </c>
      <c r="R36" s="79">
        <v>0</v>
      </c>
      <c r="S36" s="79">
        <v>0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1</v>
      </c>
      <c r="AN36" s="99">
        <f>IF(P36=0,"",IF(AM36=0,"",(AM36/P36)))</f>
        <v>0.2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>
        <v>2</v>
      </c>
      <c r="BX36" s="125">
        <f>IF(P36=0,"",IF(BW36=0,"",(BW36/P36)))</f>
        <v>0.4</v>
      </c>
      <c r="BY36" s="126">
        <v>1</v>
      </c>
      <c r="BZ36" s="127">
        <f>IFERROR(BY36/BW36,"-")</f>
        <v>0.5</v>
      </c>
      <c r="CA36" s="128">
        <v>30000</v>
      </c>
      <c r="CB36" s="129">
        <f>IFERROR(CA36/BW36,"-")</f>
        <v>15000</v>
      </c>
      <c r="CC36" s="130"/>
      <c r="CD36" s="130"/>
      <c r="CE36" s="130">
        <v>1</v>
      </c>
      <c r="CF36" s="131">
        <v>2</v>
      </c>
      <c r="CG36" s="132">
        <f>IF(P36=0,"",IF(CF36=0,"",(CF36/P36)))</f>
        <v>0.4</v>
      </c>
      <c r="CH36" s="133"/>
      <c r="CI36" s="134">
        <f>IFERROR(CH36/CF36,"-")</f>
        <v>0</v>
      </c>
      <c r="CJ36" s="135"/>
      <c r="CK36" s="136">
        <f>IFERROR(CJ36/CF36,"-")</f>
        <v>0</v>
      </c>
      <c r="CL36" s="137"/>
      <c r="CM36" s="137"/>
      <c r="CN36" s="137"/>
      <c r="CO36" s="138">
        <v>0</v>
      </c>
      <c r="CP36" s="139">
        <v>0</v>
      </c>
      <c r="CQ36" s="139">
        <v>30000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0.084615384615385</v>
      </c>
      <c r="B37" s="347" t="s">
        <v>141</v>
      </c>
      <c r="C37" s="347"/>
      <c r="D37" s="347" t="s">
        <v>142</v>
      </c>
      <c r="E37" s="347" t="s">
        <v>143</v>
      </c>
      <c r="F37" s="347" t="s">
        <v>66</v>
      </c>
      <c r="G37" s="88" t="s">
        <v>144</v>
      </c>
      <c r="H37" s="88" t="s">
        <v>145</v>
      </c>
      <c r="I37" s="88" t="s">
        <v>146</v>
      </c>
      <c r="J37" s="330">
        <v>260000</v>
      </c>
      <c r="K37" s="79">
        <v>0</v>
      </c>
      <c r="L37" s="79">
        <v>0</v>
      </c>
      <c r="M37" s="79">
        <v>0</v>
      </c>
      <c r="N37" s="89">
        <v>11</v>
      </c>
      <c r="O37" s="90">
        <v>0</v>
      </c>
      <c r="P37" s="91">
        <f>N37+O37</f>
        <v>11</v>
      </c>
      <c r="Q37" s="80" t="str">
        <f>IFERROR(P37/M37,"-")</f>
        <v>-</v>
      </c>
      <c r="R37" s="79">
        <v>0</v>
      </c>
      <c r="S37" s="79">
        <v>3</v>
      </c>
      <c r="T37" s="80">
        <f>IFERROR(R37/(P37),"-")</f>
        <v>0</v>
      </c>
      <c r="U37" s="336">
        <f>IFERROR(J37/SUM(N37:O40),"-")</f>
        <v>15294.117647059</v>
      </c>
      <c r="V37" s="82">
        <v>1</v>
      </c>
      <c r="W37" s="80">
        <f>IF(P37=0,"-",V37/P37)</f>
        <v>0.090909090909091</v>
      </c>
      <c r="X37" s="335">
        <v>3000</v>
      </c>
      <c r="Y37" s="336">
        <f>IFERROR(X37/P37,"-")</f>
        <v>272.72727272727</v>
      </c>
      <c r="Z37" s="336">
        <f>IFERROR(X37/V37,"-")</f>
        <v>3000</v>
      </c>
      <c r="AA37" s="330">
        <f>SUM(X37:X40)-SUM(J37:J40)</f>
        <v>-238000</v>
      </c>
      <c r="AB37" s="83">
        <f>SUM(X37:X40)/SUM(J37:J40)</f>
        <v>0.084615384615385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3</v>
      </c>
      <c r="AN37" s="99">
        <f>IF(P37=0,"",IF(AM37=0,"",(AM37/P37)))</f>
        <v>0.27272727272727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3</v>
      </c>
      <c r="BF37" s="111">
        <f>IF(P37=0,"",IF(BE37=0,"",(BE37/P37)))</f>
        <v>0.27272727272727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4</v>
      </c>
      <c r="BO37" s="118">
        <f>IF(P37=0,"",IF(BN37=0,"",(BN37/P37)))</f>
        <v>0.36363636363636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>
        <v>1</v>
      </c>
      <c r="CG37" s="132">
        <f>IF(P37=0,"",IF(CF37=0,"",(CF37/P37)))</f>
        <v>0.090909090909091</v>
      </c>
      <c r="CH37" s="133">
        <v>1</v>
      </c>
      <c r="CI37" s="134">
        <f>IFERROR(CH37/CF37,"-")</f>
        <v>1</v>
      </c>
      <c r="CJ37" s="135">
        <v>3000</v>
      </c>
      <c r="CK37" s="136">
        <f>IFERROR(CJ37/CF37,"-")</f>
        <v>3000</v>
      </c>
      <c r="CL37" s="137">
        <v>1</v>
      </c>
      <c r="CM37" s="137"/>
      <c r="CN37" s="137"/>
      <c r="CO37" s="138">
        <v>1</v>
      </c>
      <c r="CP37" s="139">
        <v>3000</v>
      </c>
      <c r="CQ37" s="139">
        <v>3000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147</v>
      </c>
      <c r="C38" s="347"/>
      <c r="D38" s="347" t="s">
        <v>110</v>
      </c>
      <c r="E38" s="347" t="s">
        <v>111</v>
      </c>
      <c r="F38" s="347" t="s">
        <v>105</v>
      </c>
      <c r="G38" s="88"/>
      <c r="H38" s="88" t="s">
        <v>145</v>
      </c>
      <c r="I38" s="88" t="s">
        <v>148</v>
      </c>
      <c r="J38" s="330"/>
      <c r="K38" s="79">
        <v>5</v>
      </c>
      <c r="L38" s="79">
        <v>0</v>
      </c>
      <c r="M38" s="79">
        <v>27</v>
      </c>
      <c r="N38" s="89">
        <v>3</v>
      </c>
      <c r="O38" s="90">
        <v>0</v>
      </c>
      <c r="P38" s="91">
        <f>N38+O38</f>
        <v>3</v>
      </c>
      <c r="Q38" s="80">
        <f>IFERROR(P38/M38,"-")</f>
        <v>0.11111111111111</v>
      </c>
      <c r="R38" s="79">
        <v>0</v>
      </c>
      <c r="S38" s="79">
        <v>0</v>
      </c>
      <c r="T38" s="80">
        <f>IFERROR(R38/(P38),"-")</f>
        <v>0</v>
      </c>
      <c r="U38" s="336"/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0.33333333333333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1</v>
      </c>
      <c r="BX38" s="125">
        <f>IF(P38=0,"",IF(BW38=0,"",(BW38/P38)))</f>
        <v>0.33333333333333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>
        <v>1</v>
      </c>
      <c r="CG38" s="132">
        <f>IF(P38=0,"",IF(CF38=0,"",(CF38/P38)))</f>
        <v>0.33333333333333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149</v>
      </c>
      <c r="C39" s="347"/>
      <c r="D39" s="347" t="s">
        <v>126</v>
      </c>
      <c r="E39" s="347" t="s">
        <v>108</v>
      </c>
      <c r="F39" s="347" t="s">
        <v>78</v>
      </c>
      <c r="G39" s="88"/>
      <c r="H39" s="88" t="s">
        <v>145</v>
      </c>
      <c r="I39" s="88" t="s">
        <v>150</v>
      </c>
      <c r="J39" s="330"/>
      <c r="K39" s="79">
        <v>4</v>
      </c>
      <c r="L39" s="79">
        <v>0</v>
      </c>
      <c r="M39" s="79">
        <v>0</v>
      </c>
      <c r="N39" s="89">
        <v>1</v>
      </c>
      <c r="O39" s="90">
        <v>0</v>
      </c>
      <c r="P39" s="91">
        <f>N39+O39</f>
        <v>1</v>
      </c>
      <c r="Q39" s="80" t="str">
        <f>IFERROR(P39/M39,"-")</f>
        <v>-</v>
      </c>
      <c r="R39" s="79">
        <v>1</v>
      </c>
      <c r="S39" s="79">
        <v>0</v>
      </c>
      <c r="T39" s="80">
        <f>IFERROR(R39/(P39),"-")</f>
        <v>1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>
        <v>1</v>
      </c>
      <c r="BX39" s="125">
        <f>IF(P39=0,"",IF(BW39=0,"",(BW39/P39)))</f>
        <v>1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151</v>
      </c>
      <c r="C40" s="347"/>
      <c r="D40" s="347" t="s">
        <v>113</v>
      </c>
      <c r="E40" s="347" t="s">
        <v>113</v>
      </c>
      <c r="F40" s="347" t="s">
        <v>71</v>
      </c>
      <c r="G40" s="88"/>
      <c r="H40" s="88"/>
      <c r="I40" s="88"/>
      <c r="J40" s="330"/>
      <c r="K40" s="79">
        <v>37</v>
      </c>
      <c r="L40" s="79">
        <v>25</v>
      </c>
      <c r="M40" s="79">
        <v>11</v>
      </c>
      <c r="N40" s="89">
        <v>2</v>
      </c>
      <c r="O40" s="90">
        <v>0</v>
      </c>
      <c r="P40" s="91">
        <f>N40+O40</f>
        <v>2</v>
      </c>
      <c r="Q40" s="80">
        <f>IFERROR(P40/M40,"-")</f>
        <v>0.18181818181818</v>
      </c>
      <c r="R40" s="79">
        <v>1</v>
      </c>
      <c r="S40" s="79">
        <v>1</v>
      </c>
      <c r="T40" s="80">
        <f>IFERROR(R40/(P40),"-")</f>
        <v>0.5</v>
      </c>
      <c r="U40" s="336"/>
      <c r="V40" s="82">
        <v>1</v>
      </c>
      <c r="W40" s="80">
        <f>IF(P40=0,"-",V40/P40)</f>
        <v>0.5</v>
      </c>
      <c r="X40" s="335">
        <v>19000</v>
      </c>
      <c r="Y40" s="336">
        <f>IFERROR(X40/P40,"-")</f>
        <v>9500</v>
      </c>
      <c r="Z40" s="336">
        <f>IFERROR(X40/V40,"-")</f>
        <v>19000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2</v>
      </c>
      <c r="BO40" s="118">
        <f>IF(P40=0,"",IF(BN40=0,"",(BN40/P40)))</f>
        <v>1</v>
      </c>
      <c r="BP40" s="119">
        <v>1</v>
      </c>
      <c r="BQ40" s="120">
        <f>IFERROR(BP40/BN40,"-")</f>
        <v>0.5</v>
      </c>
      <c r="BR40" s="121">
        <v>22000</v>
      </c>
      <c r="BS40" s="122">
        <f>IFERROR(BR40/BN40,"-")</f>
        <v>11000</v>
      </c>
      <c r="BT40" s="123"/>
      <c r="BU40" s="123"/>
      <c r="BV40" s="123">
        <v>1</v>
      </c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19000</v>
      </c>
      <c r="CQ40" s="139">
        <v>22000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0</v>
      </c>
      <c r="B41" s="347" t="s">
        <v>152</v>
      </c>
      <c r="C41" s="347"/>
      <c r="D41" s="347" t="s">
        <v>153</v>
      </c>
      <c r="E41" s="347" t="s">
        <v>154</v>
      </c>
      <c r="F41" s="347" t="s">
        <v>105</v>
      </c>
      <c r="G41" s="88" t="s">
        <v>155</v>
      </c>
      <c r="H41" s="88" t="s">
        <v>156</v>
      </c>
      <c r="I41" s="88" t="s">
        <v>157</v>
      </c>
      <c r="J41" s="330">
        <v>130000</v>
      </c>
      <c r="K41" s="79">
        <v>2</v>
      </c>
      <c r="L41" s="79">
        <v>0</v>
      </c>
      <c r="M41" s="79">
        <v>41</v>
      </c>
      <c r="N41" s="89">
        <v>1</v>
      </c>
      <c r="O41" s="90">
        <v>0</v>
      </c>
      <c r="P41" s="91">
        <f>N41+O41</f>
        <v>1</v>
      </c>
      <c r="Q41" s="80">
        <f>IFERROR(P41/M41,"-")</f>
        <v>0.024390243902439</v>
      </c>
      <c r="R41" s="79">
        <v>0</v>
      </c>
      <c r="S41" s="79">
        <v>0</v>
      </c>
      <c r="T41" s="80">
        <f>IFERROR(R41/(P41),"-")</f>
        <v>0</v>
      </c>
      <c r="U41" s="336">
        <f>IFERROR(J41/SUM(N41:O56),"-")</f>
        <v>7222.2222222222</v>
      </c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>
        <f>SUM(X41:X56)-SUM(J41:J56)</f>
        <v>-130000</v>
      </c>
      <c r="AB41" s="83">
        <f>SUM(X41:X56)/SUM(J41:J56)</f>
        <v>0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>
        <v>1</v>
      </c>
      <c r="AW41" s="105">
        <f>IF(P41=0,"",IF(AV41=0,"",(AV41/P41)))</f>
        <v>1</v>
      </c>
      <c r="AX41" s="104"/>
      <c r="AY41" s="106">
        <f>IFERROR(AX41/AV41,"-")</f>
        <v>0</v>
      </c>
      <c r="AZ41" s="107"/>
      <c r="BA41" s="108">
        <f>IFERROR(AZ41/AV41,"-")</f>
        <v>0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/>
      <c r="BO41" s="118">
        <f>IF(P41=0,"",IF(BN41=0,"",(BN41/P41)))</f>
        <v>0</v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158</v>
      </c>
      <c r="C42" s="347"/>
      <c r="D42" s="347" t="s">
        <v>159</v>
      </c>
      <c r="E42" s="347" t="s">
        <v>160</v>
      </c>
      <c r="F42" s="347" t="s">
        <v>78</v>
      </c>
      <c r="G42" s="88"/>
      <c r="H42" s="88" t="s">
        <v>156</v>
      </c>
      <c r="I42" s="88" t="s">
        <v>161</v>
      </c>
      <c r="J42" s="330"/>
      <c r="K42" s="79">
        <v>3</v>
      </c>
      <c r="L42" s="79">
        <v>0</v>
      </c>
      <c r="M42" s="79">
        <v>0</v>
      </c>
      <c r="N42" s="89">
        <v>0</v>
      </c>
      <c r="O42" s="90">
        <v>0</v>
      </c>
      <c r="P42" s="91">
        <f>N42+O42</f>
        <v>0</v>
      </c>
      <c r="Q42" s="80" t="str">
        <f>IFERROR(P42/M42,"-")</f>
        <v>-</v>
      </c>
      <c r="R42" s="79">
        <v>0</v>
      </c>
      <c r="S42" s="79">
        <v>0</v>
      </c>
      <c r="T42" s="80" t="str">
        <f>IFERROR(R42/(P42),"-")</f>
        <v>-</v>
      </c>
      <c r="U42" s="336"/>
      <c r="V42" s="82">
        <v>0</v>
      </c>
      <c r="W42" s="80" t="str">
        <f>IF(P42=0,"-",V42/P42)</f>
        <v>-</v>
      </c>
      <c r="X42" s="335">
        <v>0</v>
      </c>
      <c r="Y42" s="336" t="str">
        <f>IFERROR(X42/P42,"-")</f>
        <v>-</v>
      </c>
      <c r="Z42" s="336" t="str">
        <f>IFERROR(X42/V42,"-")</f>
        <v>-</v>
      </c>
      <c r="AA42" s="330"/>
      <c r="AB42" s="83"/>
      <c r="AC42" s="77"/>
      <c r="AD42" s="92"/>
      <c r="AE42" s="93" t="str">
        <f>IF(P42=0,"",IF(AD42=0,"",(AD42/P42)))</f>
        <v/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 t="str">
        <f>IF(P42=0,"",IF(AM42=0,"",(AM42/P42)))</f>
        <v/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 t="str">
        <f>IF(P42=0,"",IF(AV42=0,"",(AV42/P42)))</f>
        <v/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 t="str">
        <f>IF(P42=0,"",IF(BE42=0,"",(BE42/P42)))</f>
        <v/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 t="str">
        <f>IF(P42=0,"",IF(BN42=0,"",(BN42/P42)))</f>
        <v/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 t="str">
        <f>IF(P42=0,"",IF(BW42=0,"",(BW42/P42)))</f>
        <v/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 t="str">
        <f>IF(P42=0,"",IF(CF42=0,"",(CF42/P42)))</f>
        <v/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162</v>
      </c>
      <c r="C43" s="347"/>
      <c r="D43" s="347" t="s">
        <v>163</v>
      </c>
      <c r="E43" s="347" t="s">
        <v>164</v>
      </c>
      <c r="F43" s="347" t="s">
        <v>105</v>
      </c>
      <c r="G43" s="88"/>
      <c r="H43" s="88" t="s">
        <v>156</v>
      </c>
      <c r="I43" s="88" t="s">
        <v>165</v>
      </c>
      <c r="J43" s="330"/>
      <c r="K43" s="79">
        <v>6</v>
      </c>
      <c r="L43" s="79">
        <v>0</v>
      </c>
      <c r="M43" s="79">
        <v>46</v>
      </c>
      <c r="N43" s="89">
        <v>1</v>
      </c>
      <c r="O43" s="90">
        <v>0</v>
      </c>
      <c r="P43" s="91">
        <f>N43+O43</f>
        <v>1</v>
      </c>
      <c r="Q43" s="80">
        <f>IFERROR(P43/M43,"-")</f>
        <v>0.021739130434783</v>
      </c>
      <c r="R43" s="79">
        <v>0</v>
      </c>
      <c r="S43" s="79">
        <v>0</v>
      </c>
      <c r="T43" s="80">
        <f>IFERROR(R43/(P43),"-")</f>
        <v>0</v>
      </c>
      <c r="U43" s="336"/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1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166</v>
      </c>
      <c r="C44" s="347"/>
      <c r="D44" s="347" t="s">
        <v>113</v>
      </c>
      <c r="E44" s="347" t="s">
        <v>113</v>
      </c>
      <c r="F44" s="347" t="s">
        <v>71</v>
      </c>
      <c r="G44" s="88"/>
      <c r="H44" s="88"/>
      <c r="I44" s="88"/>
      <c r="J44" s="330"/>
      <c r="K44" s="79">
        <v>23</v>
      </c>
      <c r="L44" s="79">
        <v>15</v>
      </c>
      <c r="M44" s="79">
        <v>8</v>
      </c>
      <c r="N44" s="89">
        <v>2</v>
      </c>
      <c r="O44" s="90">
        <v>0</v>
      </c>
      <c r="P44" s="91">
        <f>N44+O44</f>
        <v>2</v>
      </c>
      <c r="Q44" s="80">
        <f>IFERROR(P44/M44,"-")</f>
        <v>0.25</v>
      </c>
      <c r="R44" s="79">
        <v>0</v>
      </c>
      <c r="S44" s="79">
        <v>0</v>
      </c>
      <c r="T44" s="80">
        <f>IFERROR(R44/(P44),"-")</f>
        <v>0</v>
      </c>
      <c r="U44" s="336"/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2</v>
      </c>
      <c r="BO44" s="118">
        <f>IF(P44=0,"",IF(BN44=0,"",(BN44/P44)))</f>
        <v>1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167</v>
      </c>
      <c r="C45" s="347"/>
      <c r="D45" s="347" t="s">
        <v>168</v>
      </c>
      <c r="E45" s="347" t="s">
        <v>169</v>
      </c>
      <c r="F45" s="347" t="s">
        <v>66</v>
      </c>
      <c r="G45" s="88" t="s">
        <v>155</v>
      </c>
      <c r="H45" s="88" t="s">
        <v>170</v>
      </c>
      <c r="I45" s="88" t="s">
        <v>171</v>
      </c>
      <c r="J45" s="330"/>
      <c r="K45" s="79">
        <v>0</v>
      </c>
      <c r="L45" s="79">
        <v>0</v>
      </c>
      <c r="M45" s="79">
        <v>0</v>
      </c>
      <c r="N45" s="89">
        <v>2</v>
      </c>
      <c r="O45" s="90">
        <v>0</v>
      </c>
      <c r="P45" s="91">
        <f>N45+O45</f>
        <v>2</v>
      </c>
      <c r="Q45" s="80" t="str">
        <f>IFERROR(P45/M45,"-")</f>
        <v>-</v>
      </c>
      <c r="R45" s="79">
        <v>0</v>
      </c>
      <c r="S45" s="79">
        <v>0</v>
      </c>
      <c r="T45" s="80">
        <f>IFERROR(R45/(P45),"-")</f>
        <v>0</v>
      </c>
      <c r="U45" s="336"/>
      <c r="V45" s="82">
        <v>0</v>
      </c>
      <c r="W45" s="80">
        <f>IF(P45=0,"-",V45/P45)</f>
        <v>0</v>
      </c>
      <c r="X45" s="335">
        <v>0</v>
      </c>
      <c r="Y45" s="336">
        <f>IFERROR(X45/P45,"-")</f>
        <v>0</v>
      </c>
      <c r="Z45" s="336" t="str">
        <f>IFERROR(X45/V45,"-")</f>
        <v>-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>
        <v>1</v>
      </c>
      <c r="AN45" s="99">
        <f>IF(P45=0,"",IF(AM45=0,"",(AM45/P45)))</f>
        <v>0.5</v>
      </c>
      <c r="AO45" s="98"/>
      <c r="AP45" s="100">
        <f>IFERROR(AO45/AM45,"-")</f>
        <v>0</v>
      </c>
      <c r="AQ45" s="101"/>
      <c r="AR45" s="102">
        <f>IFERROR(AQ45/AM45,"-")</f>
        <v>0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1</v>
      </c>
      <c r="BO45" s="118">
        <f>IF(P45=0,"",IF(BN45=0,"",(BN45/P45)))</f>
        <v>0.5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172</v>
      </c>
      <c r="C46" s="347"/>
      <c r="D46" s="347" t="s">
        <v>168</v>
      </c>
      <c r="E46" s="347" t="s">
        <v>169</v>
      </c>
      <c r="F46" s="347" t="s">
        <v>71</v>
      </c>
      <c r="G46" s="88"/>
      <c r="H46" s="88"/>
      <c r="I46" s="88"/>
      <c r="J46" s="330"/>
      <c r="K46" s="79">
        <v>5</v>
      </c>
      <c r="L46" s="79">
        <v>2</v>
      </c>
      <c r="M46" s="79">
        <v>1</v>
      </c>
      <c r="N46" s="89">
        <v>1</v>
      </c>
      <c r="O46" s="90">
        <v>0</v>
      </c>
      <c r="P46" s="91">
        <f>N46+O46</f>
        <v>1</v>
      </c>
      <c r="Q46" s="80">
        <f>IFERROR(P46/M46,"-")</f>
        <v>1</v>
      </c>
      <c r="R46" s="79">
        <v>0</v>
      </c>
      <c r="S46" s="79">
        <v>0</v>
      </c>
      <c r="T46" s="80">
        <f>IFERROR(R46/(P46),"-")</f>
        <v>0</v>
      </c>
      <c r="U46" s="336"/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>
        <v>1</v>
      </c>
      <c r="BX46" s="125">
        <f>IF(P46=0,"",IF(BW46=0,"",(BW46/P46)))</f>
        <v>1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173</v>
      </c>
      <c r="C47" s="347"/>
      <c r="D47" s="347" t="s">
        <v>174</v>
      </c>
      <c r="E47" s="347" t="s">
        <v>175</v>
      </c>
      <c r="F47" s="347" t="s">
        <v>105</v>
      </c>
      <c r="G47" s="88" t="s">
        <v>176</v>
      </c>
      <c r="H47" s="88" t="s">
        <v>156</v>
      </c>
      <c r="I47" s="88" t="s">
        <v>157</v>
      </c>
      <c r="J47" s="330"/>
      <c r="K47" s="79">
        <v>4</v>
      </c>
      <c r="L47" s="79">
        <v>0</v>
      </c>
      <c r="M47" s="79">
        <v>16</v>
      </c>
      <c r="N47" s="89">
        <v>2</v>
      </c>
      <c r="O47" s="90">
        <v>0</v>
      </c>
      <c r="P47" s="91">
        <f>N47+O47</f>
        <v>2</v>
      </c>
      <c r="Q47" s="80">
        <f>IFERROR(P47/M47,"-")</f>
        <v>0.125</v>
      </c>
      <c r="R47" s="79">
        <v>0</v>
      </c>
      <c r="S47" s="79">
        <v>1</v>
      </c>
      <c r="T47" s="80">
        <f>IFERROR(R47/(P47),"-")</f>
        <v>0</v>
      </c>
      <c r="U47" s="336"/>
      <c r="V47" s="82">
        <v>0</v>
      </c>
      <c r="W47" s="80">
        <f>IF(P47=0,"-",V47/P47)</f>
        <v>0</v>
      </c>
      <c r="X47" s="335">
        <v>0</v>
      </c>
      <c r="Y47" s="336">
        <f>IFERROR(X47/P47,"-")</f>
        <v>0</v>
      </c>
      <c r="Z47" s="336" t="str">
        <f>IFERROR(X47/V47,"-")</f>
        <v>-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1</v>
      </c>
      <c r="BF47" s="111">
        <f>IF(P47=0,"",IF(BE47=0,"",(BE47/P47)))</f>
        <v>0.5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1</v>
      </c>
      <c r="BO47" s="118">
        <f>IF(P47=0,"",IF(BN47=0,"",(BN47/P47)))</f>
        <v>0.5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177</v>
      </c>
      <c r="C48" s="347"/>
      <c r="D48" s="347" t="s">
        <v>178</v>
      </c>
      <c r="E48" s="347" t="s">
        <v>179</v>
      </c>
      <c r="F48" s="347" t="s">
        <v>66</v>
      </c>
      <c r="G48" s="88"/>
      <c r="H48" s="88" t="s">
        <v>156</v>
      </c>
      <c r="I48" s="348" t="s">
        <v>180</v>
      </c>
      <c r="J48" s="330"/>
      <c r="K48" s="79">
        <v>0</v>
      </c>
      <c r="L48" s="79">
        <v>0</v>
      </c>
      <c r="M48" s="79">
        <v>0</v>
      </c>
      <c r="N48" s="89">
        <v>3</v>
      </c>
      <c r="O48" s="90">
        <v>0</v>
      </c>
      <c r="P48" s="91">
        <f>N48+O48</f>
        <v>3</v>
      </c>
      <c r="Q48" s="80" t="str">
        <f>IFERROR(P48/M48,"-")</f>
        <v>-</v>
      </c>
      <c r="R48" s="79">
        <v>0</v>
      </c>
      <c r="S48" s="79">
        <v>0</v>
      </c>
      <c r="T48" s="80">
        <f>IFERROR(R48/(P48),"-")</f>
        <v>0</v>
      </c>
      <c r="U48" s="336"/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2</v>
      </c>
      <c r="BF48" s="111">
        <f>IF(P48=0,"",IF(BE48=0,"",(BE48/P48)))</f>
        <v>0.66666666666667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1</v>
      </c>
      <c r="BO48" s="118">
        <f>IF(P48=0,"",IF(BN48=0,"",(BN48/P48)))</f>
        <v>0.33333333333333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181</v>
      </c>
      <c r="C49" s="347"/>
      <c r="D49" s="347" t="s">
        <v>159</v>
      </c>
      <c r="E49" s="347" t="s">
        <v>160</v>
      </c>
      <c r="F49" s="347" t="s">
        <v>78</v>
      </c>
      <c r="G49" s="88"/>
      <c r="H49" s="88" t="s">
        <v>156</v>
      </c>
      <c r="I49" s="88" t="s">
        <v>161</v>
      </c>
      <c r="J49" s="330"/>
      <c r="K49" s="79">
        <v>2</v>
      </c>
      <c r="L49" s="79">
        <v>0</v>
      </c>
      <c r="M49" s="79">
        <v>0</v>
      </c>
      <c r="N49" s="89">
        <v>1</v>
      </c>
      <c r="O49" s="90">
        <v>0</v>
      </c>
      <c r="P49" s="91">
        <f>N49+O49</f>
        <v>1</v>
      </c>
      <c r="Q49" s="80" t="str">
        <f>IFERROR(P49/M49,"-")</f>
        <v>-</v>
      </c>
      <c r="R49" s="79">
        <v>0</v>
      </c>
      <c r="S49" s="79">
        <v>0</v>
      </c>
      <c r="T49" s="80">
        <f>IFERROR(R49/(P49),"-")</f>
        <v>0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1</v>
      </c>
      <c r="BO49" s="118">
        <f>IF(P49=0,"",IF(BN49=0,"",(BN49/P49)))</f>
        <v>1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182</v>
      </c>
      <c r="C50" s="347"/>
      <c r="D50" s="347" t="s">
        <v>183</v>
      </c>
      <c r="E50" s="347" t="s">
        <v>184</v>
      </c>
      <c r="F50" s="347" t="s">
        <v>105</v>
      </c>
      <c r="G50" s="88"/>
      <c r="H50" s="88" t="s">
        <v>156</v>
      </c>
      <c r="I50" s="88" t="s">
        <v>165</v>
      </c>
      <c r="J50" s="330"/>
      <c r="K50" s="79">
        <v>2</v>
      </c>
      <c r="L50" s="79">
        <v>0</v>
      </c>
      <c r="M50" s="79">
        <v>8</v>
      </c>
      <c r="N50" s="89">
        <v>0</v>
      </c>
      <c r="O50" s="90">
        <v>0</v>
      </c>
      <c r="P50" s="91">
        <f>N50+O50</f>
        <v>0</v>
      </c>
      <c r="Q50" s="80">
        <f>IFERROR(P50/M50,"-")</f>
        <v>0</v>
      </c>
      <c r="R50" s="79">
        <v>0</v>
      </c>
      <c r="S50" s="79">
        <v>0</v>
      </c>
      <c r="T50" s="80" t="str">
        <f>IFERROR(R50/(P50),"-")</f>
        <v>-</v>
      </c>
      <c r="U50" s="336"/>
      <c r="V50" s="82">
        <v>0</v>
      </c>
      <c r="W50" s="80" t="str">
        <f>IF(P50=0,"-",V50/P50)</f>
        <v>-</v>
      </c>
      <c r="X50" s="335">
        <v>0</v>
      </c>
      <c r="Y50" s="336" t="str">
        <f>IFERROR(X50/P50,"-")</f>
        <v>-</v>
      </c>
      <c r="Z50" s="336" t="str">
        <f>IFERROR(X50/V50,"-")</f>
        <v>-</v>
      </c>
      <c r="AA50" s="330"/>
      <c r="AB50" s="83"/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185</v>
      </c>
      <c r="C51" s="347"/>
      <c r="D51" s="347" t="s">
        <v>113</v>
      </c>
      <c r="E51" s="347" t="s">
        <v>113</v>
      </c>
      <c r="F51" s="347" t="s">
        <v>71</v>
      </c>
      <c r="G51" s="88"/>
      <c r="H51" s="88"/>
      <c r="I51" s="88"/>
      <c r="J51" s="330"/>
      <c r="K51" s="79">
        <v>25</v>
      </c>
      <c r="L51" s="79">
        <v>13</v>
      </c>
      <c r="M51" s="79">
        <v>15</v>
      </c>
      <c r="N51" s="89">
        <v>1</v>
      </c>
      <c r="O51" s="90">
        <v>0</v>
      </c>
      <c r="P51" s="91">
        <f>N51+O51</f>
        <v>1</v>
      </c>
      <c r="Q51" s="80">
        <f>IFERROR(P51/M51,"-")</f>
        <v>0.066666666666667</v>
      </c>
      <c r="R51" s="79">
        <v>0</v>
      </c>
      <c r="S51" s="79">
        <v>0</v>
      </c>
      <c r="T51" s="80">
        <f>IFERROR(R51/(P51),"-")</f>
        <v>0</v>
      </c>
      <c r="U51" s="336"/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1</v>
      </c>
      <c r="BO51" s="118">
        <f>IF(P51=0,"",IF(BN51=0,"",(BN51/P51)))</f>
        <v>1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186</v>
      </c>
      <c r="C52" s="347"/>
      <c r="D52" s="347" t="s">
        <v>187</v>
      </c>
      <c r="E52" s="347" t="s">
        <v>188</v>
      </c>
      <c r="F52" s="347" t="s">
        <v>105</v>
      </c>
      <c r="G52" s="88" t="s">
        <v>189</v>
      </c>
      <c r="H52" s="88" t="s">
        <v>156</v>
      </c>
      <c r="I52" s="88" t="s">
        <v>157</v>
      </c>
      <c r="J52" s="330"/>
      <c r="K52" s="79">
        <v>10</v>
      </c>
      <c r="L52" s="79">
        <v>0</v>
      </c>
      <c r="M52" s="79">
        <v>36</v>
      </c>
      <c r="N52" s="89">
        <v>2</v>
      </c>
      <c r="O52" s="90">
        <v>0</v>
      </c>
      <c r="P52" s="91">
        <f>N52+O52</f>
        <v>2</v>
      </c>
      <c r="Q52" s="80">
        <f>IFERROR(P52/M52,"-")</f>
        <v>0.055555555555556</v>
      </c>
      <c r="R52" s="79">
        <v>0</v>
      </c>
      <c r="S52" s="79">
        <v>0</v>
      </c>
      <c r="T52" s="80">
        <f>IFERROR(R52/(P52),"-")</f>
        <v>0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>
        <v>1</v>
      </c>
      <c r="AN52" s="99">
        <f>IF(P52=0,"",IF(AM52=0,"",(AM52/P52)))</f>
        <v>0.5</v>
      </c>
      <c r="AO52" s="98"/>
      <c r="AP52" s="100">
        <f>IFERROR(AO52/AM52,"-")</f>
        <v>0</v>
      </c>
      <c r="AQ52" s="101"/>
      <c r="AR52" s="102">
        <f>IFERROR(AQ52/AM52,"-")</f>
        <v>0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1</v>
      </c>
      <c r="BO52" s="118">
        <f>IF(P52=0,"",IF(BN52=0,"",(BN52/P52)))</f>
        <v>0.5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190</v>
      </c>
      <c r="C53" s="347"/>
      <c r="D53" s="347" t="s">
        <v>191</v>
      </c>
      <c r="E53" s="347" t="s">
        <v>169</v>
      </c>
      <c r="F53" s="347" t="s">
        <v>66</v>
      </c>
      <c r="G53" s="88"/>
      <c r="H53" s="88" t="s">
        <v>156</v>
      </c>
      <c r="I53" s="348" t="s">
        <v>180</v>
      </c>
      <c r="J53" s="330"/>
      <c r="K53" s="79">
        <v>0</v>
      </c>
      <c r="L53" s="79">
        <v>0</v>
      </c>
      <c r="M53" s="79">
        <v>0</v>
      </c>
      <c r="N53" s="89">
        <v>1</v>
      </c>
      <c r="O53" s="90">
        <v>0</v>
      </c>
      <c r="P53" s="91">
        <f>N53+O53</f>
        <v>1</v>
      </c>
      <c r="Q53" s="80" t="str">
        <f>IFERROR(P53/M53,"-")</f>
        <v>-</v>
      </c>
      <c r="R53" s="79">
        <v>0</v>
      </c>
      <c r="S53" s="79">
        <v>0</v>
      </c>
      <c r="T53" s="80">
        <f>IFERROR(R53/(P53),"-")</f>
        <v>0</v>
      </c>
      <c r="U53" s="336"/>
      <c r="V53" s="82">
        <v>0</v>
      </c>
      <c r="W53" s="80">
        <f>IF(P53=0,"-",V53/P53)</f>
        <v>0</v>
      </c>
      <c r="X53" s="335">
        <v>0</v>
      </c>
      <c r="Y53" s="336">
        <f>IFERROR(X53/P53,"-")</f>
        <v>0</v>
      </c>
      <c r="Z53" s="336" t="str">
        <f>IFERROR(X53/V53,"-")</f>
        <v>-</v>
      </c>
      <c r="AA53" s="33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1</v>
      </c>
      <c r="BF53" s="111">
        <f>IF(P53=0,"",IF(BE53=0,"",(BE53/P53)))</f>
        <v>1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>
        <f>IF(P53=0,"",IF(BW53=0,"",(BW53/P53)))</f>
        <v>0</v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192</v>
      </c>
      <c r="C54" s="347"/>
      <c r="D54" s="347" t="s">
        <v>159</v>
      </c>
      <c r="E54" s="347" t="s">
        <v>160</v>
      </c>
      <c r="F54" s="347" t="s">
        <v>78</v>
      </c>
      <c r="G54" s="88"/>
      <c r="H54" s="88" t="s">
        <v>156</v>
      </c>
      <c r="I54" s="88" t="s">
        <v>161</v>
      </c>
      <c r="J54" s="330"/>
      <c r="K54" s="79">
        <v>2</v>
      </c>
      <c r="L54" s="79">
        <v>0</v>
      </c>
      <c r="M54" s="79">
        <v>0</v>
      </c>
      <c r="N54" s="89">
        <v>1</v>
      </c>
      <c r="O54" s="90">
        <v>0</v>
      </c>
      <c r="P54" s="91">
        <f>N54+O54</f>
        <v>1</v>
      </c>
      <c r="Q54" s="80" t="str">
        <f>IFERROR(P54/M54,"-")</f>
        <v>-</v>
      </c>
      <c r="R54" s="79">
        <v>0</v>
      </c>
      <c r="S54" s="79">
        <v>1</v>
      </c>
      <c r="T54" s="80">
        <f>IFERROR(R54/(P54),"-")</f>
        <v>0</v>
      </c>
      <c r="U54" s="336"/>
      <c r="V54" s="82">
        <v>0</v>
      </c>
      <c r="W54" s="80">
        <f>IF(P54=0,"-",V54/P54)</f>
        <v>0</v>
      </c>
      <c r="X54" s="335">
        <v>0</v>
      </c>
      <c r="Y54" s="336">
        <f>IFERROR(X54/P54,"-")</f>
        <v>0</v>
      </c>
      <c r="Z54" s="336" t="str">
        <f>IFERROR(X54/V54,"-")</f>
        <v>-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>
        <f>IF(P54=0,"",IF(BN54=0,"",(BN54/P54)))</f>
        <v>0</v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>
        <v>1</v>
      </c>
      <c r="BX54" s="125">
        <f>IF(P54=0,"",IF(BW54=0,"",(BW54/P54)))</f>
        <v>1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193</v>
      </c>
      <c r="C55" s="347"/>
      <c r="D55" s="347" t="s">
        <v>194</v>
      </c>
      <c r="E55" s="347" t="s">
        <v>195</v>
      </c>
      <c r="F55" s="347" t="s">
        <v>105</v>
      </c>
      <c r="G55" s="88"/>
      <c r="H55" s="88" t="s">
        <v>156</v>
      </c>
      <c r="I55" s="88" t="s">
        <v>165</v>
      </c>
      <c r="J55" s="330"/>
      <c r="K55" s="79">
        <v>0</v>
      </c>
      <c r="L55" s="79">
        <v>0</v>
      </c>
      <c r="M55" s="79">
        <v>7</v>
      </c>
      <c r="N55" s="89">
        <v>0</v>
      </c>
      <c r="O55" s="90">
        <v>0</v>
      </c>
      <c r="P55" s="91">
        <f>N55+O55</f>
        <v>0</v>
      </c>
      <c r="Q55" s="80">
        <f>IFERROR(P55/M55,"-")</f>
        <v>0</v>
      </c>
      <c r="R55" s="79">
        <v>0</v>
      </c>
      <c r="S55" s="79">
        <v>0</v>
      </c>
      <c r="T55" s="80" t="str">
        <f>IFERROR(R55/(P55),"-")</f>
        <v>-</v>
      </c>
      <c r="U55" s="336"/>
      <c r="V55" s="82">
        <v>0</v>
      </c>
      <c r="W55" s="80" t="str">
        <f>IF(P55=0,"-",V55/P55)</f>
        <v>-</v>
      </c>
      <c r="X55" s="335">
        <v>0</v>
      </c>
      <c r="Y55" s="336" t="str">
        <f>IFERROR(X55/P55,"-")</f>
        <v>-</v>
      </c>
      <c r="Z55" s="336" t="str">
        <f>IFERROR(X55/V55,"-")</f>
        <v>-</v>
      </c>
      <c r="AA55" s="330"/>
      <c r="AB55" s="83"/>
      <c r="AC55" s="77"/>
      <c r="AD55" s="92"/>
      <c r="AE55" s="93" t="str">
        <f>IF(P55=0,"",IF(AD55=0,"",(AD55/P55)))</f>
        <v/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 t="str">
        <f>IF(P55=0,"",IF(AM55=0,"",(AM55/P55)))</f>
        <v/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 t="str">
        <f>IF(P55=0,"",IF(AV55=0,"",(AV55/P55)))</f>
        <v/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 t="str">
        <f>IF(P55=0,"",IF(BE55=0,"",(BE55/P55)))</f>
        <v/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 t="str">
        <f>IF(P55=0,"",IF(BN55=0,"",(BN55/P55)))</f>
        <v/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 t="str">
        <f>IF(P55=0,"",IF(BW55=0,"",(BW55/P55)))</f>
        <v/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 t="str">
        <f>IF(P55=0,"",IF(CF55=0,"",(CF55/P55)))</f>
        <v/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196</v>
      </c>
      <c r="C56" s="347"/>
      <c r="D56" s="347" t="s">
        <v>113</v>
      </c>
      <c r="E56" s="347" t="s">
        <v>113</v>
      </c>
      <c r="F56" s="347" t="s">
        <v>71</v>
      </c>
      <c r="G56" s="88"/>
      <c r="H56" s="88"/>
      <c r="I56" s="88"/>
      <c r="J56" s="330"/>
      <c r="K56" s="79">
        <v>14</v>
      </c>
      <c r="L56" s="79">
        <v>6</v>
      </c>
      <c r="M56" s="79">
        <v>0</v>
      </c>
      <c r="N56" s="89">
        <v>0</v>
      </c>
      <c r="O56" s="90">
        <v>0</v>
      </c>
      <c r="P56" s="91">
        <f>N56+O56</f>
        <v>0</v>
      </c>
      <c r="Q56" s="80" t="str">
        <f>IFERROR(P56/M56,"-")</f>
        <v>-</v>
      </c>
      <c r="R56" s="79">
        <v>0</v>
      </c>
      <c r="S56" s="79">
        <v>0</v>
      </c>
      <c r="T56" s="80" t="str">
        <f>IFERROR(R56/(P56),"-")</f>
        <v>-</v>
      </c>
      <c r="U56" s="336"/>
      <c r="V56" s="82">
        <v>0</v>
      </c>
      <c r="W56" s="80" t="str">
        <f>IF(P56=0,"-",V56/P56)</f>
        <v>-</v>
      </c>
      <c r="X56" s="335">
        <v>0</v>
      </c>
      <c r="Y56" s="336" t="str">
        <f>IFERROR(X56/P56,"-")</f>
        <v>-</v>
      </c>
      <c r="Z56" s="336" t="str">
        <f>IFERROR(X56/V56,"-")</f>
        <v>-</v>
      </c>
      <c r="AA56" s="330"/>
      <c r="AB56" s="83"/>
      <c r="AC56" s="77"/>
      <c r="AD56" s="92"/>
      <c r="AE56" s="93" t="str">
        <f>IF(P56=0,"",IF(AD56=0,"",(AD56/P56)))</f>
        <v/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 t="str">
        <f>IF(P56=0,"",IF(AM56=0,"",(AM56/P56)))</f>
        <v/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 t="str">
        <f>IF(P56=0,"",IF(AV56=0,"",(AV56/P56)))</f>
        <v/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 t="str">
        <f>IF(P56=0,"",IF(BE56=0,"",(BE56/P56)))</f>
        <v/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 t="str">
        <f>IF(P56=0,"",IF(BN56=0,"",(BN56/P56)))</f>
        <v/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 t="str">
        <f>IF(P56=0,"",IF(BW56=0,"",(BW56/P56)))</f>
        <v/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 t="str">
        <f>IF(P56=0,"",IF(CF56=0,"",(CF56/P56)))</f>
        <v/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0.083333333333333</v>
      </c>
      <c r="B57" s="347" t="s">
        <v>197</v>
      </c>
      <c r="C57" s="347"/>
      <c r="D57" s="347" t="s">
        <v>198</v>
      </c>
      <c r="E57" s="347" t="s">
        <v>199</v>
      </c>
      <c r="F57" s="347" t="s">
        <v>105</v>
      </c>
      <c r="G57" s="88" t="s">
        <v>99</v>
      </c>
      <c r="H57" s="88" t="s">
        <v>200</v>
      </c>
      <c r="I57" s="349" t="s">
        <v>201</v>
      </c>
      <c r="J57" s="330">
        <v>120000</v>
      </c>
      <c r="K57" s="79">
        <v>11</v>
      </c>
      <c r="L57" s="79">
        <v>0</v>
      </c>
      <c r="M57" s="79">
        <v>28</v>
      </c>
      <c r="N57" s="89">
        <v>4</v>
      </c>
      <c r="O57" s="90">
        <v>0</v>
      </c>
      <c r="P57" s="91">
        <f>N57+O57</f>
        <v>4</v>
      </c>
      <c r="Q57" s="80">
        <f>IFERROR(P57/M57,"-")</f>
        <v>0.14285714285714</v>
      </c>
      <c r="R57" s="79">
        <v>2</v>
      </c>
      <c r="S57" s="79">
        <v>0</v>
      </c>
      <c r="T57" s="80">
        <f>IFERROR(R57/(P57),"-")</f>
        <v>0.5</v>
      </c>
      <c r="U57" s="336">
        <f>IFERROR(J57/SUM(N57:O58),"-")</f>
        <v>20000</v>
      </c>
      <c r="V57" s="82">
        <v>1</v>
      </c>
      <c r="W57" s="80">
        <f>IF(P57=0,"-",V57/P57)</f>
        <v>0.25</v>
      </c>
      <c r="X57" s="335">
        <v>10000</v>
      </c>
      <c r="Y57" s="336">
        <f>IFERROR(X57/P57,"-")</f>
        <v>2500</v>
      </c>
      <c r="Z57" s="336">
        <f>IFERROR(X57/V57,"-")</f>
        <v>10000</v>
      </c>
      <c r="AA57" s="330">
        <f>SUM(X57:X58)-SUM(J57:J58)</f>
        <v>-110000</v>
      </c>
      <c r="AB57" s="83">
        <f>SUM(X57:X58)/SUM(J57:J58)</f>
        <v>0.083333333333333</v>
      </c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1</v>
      </c>
      <c r="BF57" s="111">
        <f>IF(P57=0,"",IF(BE57=0,"",(BE57/P57)))</f>
        <v>0.25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>
        <v>2</v>
      </c>
      <c r="BO57" s="118">
        <f>IF(P57=0,"",IF(BN57=0,"",(BN57/P57)))</f>
        <v>0.5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1</v>
      </c>
      <c r="BX57" s="125">
        <f>IF(P57=0,"",IF(BW57=0,"",(BW57/P57)))</f>
        <v>0.25</v>
      </c>
      <c r="BY57" s="126">
        <v>1</v>
      </c>
      <c r="BZ57" s="127">
        <f>IFERROR(BY57/BW57,"-")</f>
        <v>1</v>
      </c>
      <c r="CA57" s="128">
        <v>10000</v>
      </c>
      <c r="CB57" s="129">
        <f>IFERROR(CA57/BW57,"-")</f>
        <v>10000</v>
      </c>
      <c r="CC57" s="130"/>
      <c r="CD57" s="130">
        <v>1</v>
      </c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1</v>
      </c>
      <c r="CP57" s="139">
        <v>10000</v>
      </c>
      <c r="CQ57" s="139">
        <v>10000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202</v>
      </c>
      <c r="C58" s="347"/>
      <c r="D58" s="347" t="s">
        <v>198</v>
      </c>
      <c r="E58" s="347" t="s">
        <v>199</v>
      </c>
      <c r="F58" s="347" t="s">
        <v>71</v>
      </c>
      <c r="G58" s="88"/>
      <c r="H58" s="88"/>
      <c r="I58" s="88"/>
      <c r="J58" s="330"/>
      <c r="K58" s="79">
        <v>52</v>
      </c>
      <c r="L58" s="79">
        <v>16</v>
      </c>
      <c r="M58" s="79">
        <v>7</v>
      </c>
      <c r="N58" s="89">
        <v>2</v>
      </c>
      <c r="O58" s="90">
        <v>0</v>
      </c>
      <c r="P58" s="91">
        <f>N58+O58</f>
        <v>2</v>
      </c>
      <c r="Q58" s="80">
        <f>IFERROR(P58/M58,"-")</f>
        <v>0.28571428571429</v>
      </c>
      <c r="R58" s="79">
        <v>1</v>
      </c>
      <c r="S58" s="79">
        <v>0</v>
      </c>
      <c r="T58" s="80">
        <f>IFERROR(R58/(P58),"-")</f>
        <v>0.5</v>
      </c>
      <c r="U58" s="336"/>
      <c r="V58" s="82">
        <v>0</v>
      </c>
      <c r="W58" s="80">
        <f>IF(P58=0,"-",V58/P58)</f>
        <v>0</v>
      </c>
      <c r="X58" s="335">
        <v>0</v>
      </c>
      <c r="Y58" s="336">
        <f>IFERROR(X58/P58,"-")</f>
        <v>0</v>
      </c>
      <c r="Z58" s="336" t="str">
        <f>IFERROR(X58/V58,"-")</f>
        <v>-</v>
      </c>
      <c r="AA58" s="33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1</v>
      </c>
      <c r="BO58" s="118">
        <f>IF(P58=0,"",IF(BN58=0,"",(BN58/P58)))</f>
        <v>0.5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>
        <v>1</v>
      </c>
      <c r="BX58" s="125">
        <f>IF(P58=0,"",IF(BW58=0,"",(BW58/P58)))</f>
        <v>0.5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>
        <f>AB59</f>
        <v>0</v>
      </c>
      <c r="B59" s="347" t="s">
        <v>203</v>
      </c>
      <c r="C59" s="347"/>
      <c r="D59" s="347" t="s">
        <v>107</v>
      </c>
      <c r="E59" s="347" t="s">
        <v>108</v>
      </c>
      <c r="F59" s="347" t="s">
        <v>78</v>
      </c>
      <c r="G59" s="88" t="s">
        <v>204</v>
      </c>
      <c r="H59" s="88" t="s">
        <v>200</v>
      </c>
      <c r="I59" s="348" t="s">
        <v>205</v>
      </c>
      <c r="J59" s="330">
        <v>150000</v>
      </c>
      <c r="K59" s="79">
        <v>6</v>
      </c>
      <c r="L59" s="79">
        <v>0</v>
      </c>
      <c r="M59" s="79">
        <v>0</v>
      </c>
      <c r="N59" s="89">
        <v>3</v>
      </c>
      <c r="O59" s="90">
        <v>0</v>
      </c>
      <c r="P59" s="91">
        <f>N59+O59</f>
        <v>3</v>
      </c>
      <c r="Q59" s="80" t="str">
        <f>IFERROR(P59/M59,"-")</f>
        <v>-</v>
      </c>
      <c r="R59" s="79">
        <v>1</v>
      </c>
      <c r="S59" s="79">
        <v>0</v>
      </c>
      <c r="T59" s="80">
        <f>IFERROR(R59/(P59),"-")</f>
        <v>0.33333333333333</v>
      </c>
      <c r="U59" s="336">
        <f>IFERROR(J59/SUM(N59:O60),"-")</f>
        <v>50000</v>
      </c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>
        <f>SUM(X59:X60)-SUM(J59:J60)</f>
        <v>-150000</v>
      </c>
      <c r="AB59" s="83">
        <f>SUM(X59:X60)/SUM(J59:J60)</f>
        <v>0</v>
      </c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1</v>
      </c>
      <c r="BF59" s="111">
        <f>IF(P59=0,"",IF(BE59=0,"",(BE59/P59)))</f>
        <v>0.33333333333333</v>
      </c>
      <c r="BG59" s="110"/>
      <c r="BH59" s="112">
        <f>IFERROR(BG59/BE59,"-")</f>
        <v>0</v>
      </c>
      <c r="BI59" s="113"/>
      <c r="BJ59" s="114">
        <f>IFERROR(BI59/BE59,"-")</f>
        <v>0</v>
      </c>
      <c r="BK59" s="115"/>
      <c r="BL59" s="115"/>
      <c r="BM59" s="115"/>
      <c r="BN59" s="117">
        <v>1</v>
      </c>
      <c r="BO59" s="118">
        <f>IF(P59=0,"",IF(BN59=0,"",(BN59/P59)))</f>
        <v>0.33333333333333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>
        <v>1</v>
      </c>
      <c r="CG59" s="132">
        <f>IF(P59=0,"",IF(CF59=0,"",(CF59/P59)))</f>
        <v>0.33333333333333</v>
      </c>
      <c r="CH59" s="133">
        <v>1</v>
      </c>
      <c r="CI59" s="134">
        <f>IFERROR(CH59/CF59,"-")</f>
        <v>1</v>
      </c>
      <c r="CJ59" s="135">
        <v>6000</v>
      </c>
      <c r="CK59" s="136">
        <f>IFERROR(CJ59/CF59,"-")</f>
        <v>6000</v>
      </c>
      <c r="CL59" s="137"/>
      <c r="CM59" s="137">
        <v>1</v>
      </c>
      <c r="CN59" s="137"/>
      <c r="CO59" s="138">
        <v>0</v>
      </c>
      <c r="CP59" s="139">
        <v>0</v>
      </c>
      <c r="CQ59" s="139">
        <v>6000</v>
      </c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206</v>
      </c>
      <c r="C60" s="347"/>
      <c r="D60" s="347" t="s">
        <v>107</v>
      </c>
      <c r="E60" s="347" t="s">
        <v>108</v>
      </c>
      <c r="F60" s="347" t="s">
        <v>71</v>
      </c>
      <c r="G60" s="88"/>
      <c r="H60" s="88"/>
      <c r="I60" s="88"/>
      <c r="J60" s="330"/>
      <c r="K60" s="79">
        <v>14</v>
      </c>
      <c r="L60" s="79">
        <v>7</v>
      </c>
      <c r="M60" s="79">
        <v>0</v>
      </c>
      <c r="N60" s="89">
        <v>0</v>
      </c>
      <c r="O60" s="90">
        <v>0</v>
      </c>
      <c r="P60" s="91">
        <f>N60+O60</f>
        <v>0</v>
      </c>
      <c r="Q60" s="80" t="str">
        <f>IFERROR(P60/M60,"-")</f>
        <v>-</v>
      </c>
      <c r="R60" s="79">
        <v>0</v>
      </c>
      <c r="S60" s="79">
        <v>0</v>
      </c>
      <c r="T60" s="80" t="str">
        <f>IFERROR(R60/(P60),"-")</f>
        <v>-</v>
      </c>
      <c r="U60" s="336"/>
      <c r="V60" s="82">
        <v>0</v>
      </c>
      <c r="W60" s="80" t="str">
        <f>IF(P60=0,"-",V60/P60)</f>
        <v>-</v>
      </c>
      <c r="X60" s="335">
        <v>0</v>
      </c>
      <c r="Y60" s="336" t="str">
        <f>IFERROR(X60/P60,"-")</f>
        <v>-</v>
      </c>
      <c r="Z60" s="336" t="str">
        <f>IFERROR(X60/V60,"-")</f>
        <v>-</v>
      </c>
      <c r="AA60" s="330"/>
      <c r="AB60" s="83"/>
      <c r="AC60" s="77"/>
      <c r="AD60" s="92"/>
      <c r="AE60" s="93" t="str">
        <f>IF(P60=0,"",IF(AD60=0,"",(AD60/P60)))</f>
        <v/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 t="str">
        <f>IF(P60=0,"",IF(AM60=0,"",(AM60/P60)))</f>
        <v/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 t="str">
        <f>IF(P60=0,"",IF(AV60=0,"",(AV60/P60)))</f>
        <v/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 t="str">
        <f>IF(P60=0,"",IF(BE60=0,"",(BE60/P60)))</f>
        <v/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 t="str">
        <f>IF(P60=0,"",IF(BN60=0,"",(BN60/P60)))</f>
        <v/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 t="str">
        <f>IF(P60=0,"",IF(BW60=0,"",(BW60/P60)))</f>
        <v/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 t="str">
        <f>IF(P60=0,"",IF(CF60=0,"",(CF60/P60)))</f>
        <v/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0.32</v>
      </c>
      <c r="B61" s="347" t="s">
        <v>207</v>
      </c>
      <c r="C61" s="347"/>
      <c r="D61" s="347" t="s">
        <v>208</v>
      </c>
      <c r="E61" s="347" t="s">
        <v>209</v>
      </c>
      <c r="F61" s="347" t="s">
        <v>66</v>
      </c>
      <c r="G61" s="88" t="s">
        <v>67</v>
      </c>
      <c r="H61" s="88" t="s">
        <v>210</v>
      </c>
      <c r="I61" s="348" t="s">
        <v>205</v>
      </c>
      <c r="J61" s="330">
        <v>150000</v>
      </c>
      <c r="K61" s="79">
        <v>0</v>
      </c>
      <c r="L61" s="79">
        <v>0</v>
      </c>
      <c r="M61" s="79">
        <v>0</v>
      </c>
      <c r="N61" s="89">
        <v>11</v>
      </c>
      <c r="O61" s="90">
        <v>0</v>
      </c>
      <c r="P61" s="91">
        <f>N61+O61</f>
        <v>11</v>
      </c>
      <c r="Q61" s="80" t="str">
        <f>IFERROR(P61/M61,"-")</f>
        <v>-</v>
      </c>
      <c r="R61" s="79">
        <v>0</v>
      </c>
      <c r="S61" s="79">
        <v>1</v>
      </c>
      <c r="T61" s="80">
        <f>IFERROR(R61/(P61),"-")</f>
        <v>0</v>
      </c>
      <c r="U61" s="336">
        <f>IFERROR(J61/SUM(N61:O62),"-")</f>
        <v>12500</v>
      </c>
      <c r="V61" s="82">
        <v>1</v>
      </c>
      <c r="W61" s="80">
        <f>IF(P61=0,"-",V61/P61)</f>
        <v>0.090909090909091</v>
      </c>
      <c r="X61" s="335">
        <v>10000</v>
      </c>
      <c r="Y61" s="336">
        <f>IFERROR(X61/P61,"-")</f>
        <v>909.09090909091</v>
      </c>
      <c r="Z61" s="336">
        <f>IFERROR(X61/V61,"-")</f>
        <v>10000</v>
      </c>
      <c r="AA61" s="330">
        <f>SUM(X61:X62)-SUM(J61:J62)</f>
        <v>-102000</v>
      </c>
      <c r="AB61" s="83">
        <f>SUM(X61:X62)/SUM(J61:J62)</f>
        <v>0.32</v>
      </c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>
        <v>1</v>
      </c>
      <c r="AN61" s="99">
        <f>IF(P61=0,"",IF(AM61=0,"",(AM61/P61)))</f>
        <v>0.090909090909091</v>
      </c>
      <c r="AO61" s="98"/>
      <c r="AP61" s="100">
        <f>IFERROR(AO61/AM61,"-")</f>
        <v>0</v>
      </c>
      <c r="AQ61" s="101"/>
      <c r="AR61" s="102">
        <f>IFERROR(AQ61/AM61,"-")</f>
        <v>0</v>
      </c>
      <c r="AS61" s="103"/>
      <c r="AT61" s="103"/>
      <c r="AU61" s="103"/>
      <c r="AV61" s="104">
        <v>1</v>
      </c>
      <c r="AW61" s="105">
        <f>IF(P61=0,"",IF(AV61=0,"",(AV61/P61)))</f>
        <v>0.090909090909091</v>
      </c>
      <c r="AX61" s="104"/>
      <c r="AY61" s="106">
        <f>IFERROR(AX61/AV61,"-")</f>
        <v>0</v>
      </c>
      <c r="AZ61" s="107"/>
      <c r="BA61" s="108">
        <f>IFERROR(AZ61/AV61,"-")</f>
        <v>0</v>
      </c>
      <c r="BB61" s="109"/>
      <c r="BC61" s="109"/>
      <c r="BD61" s="109"/>
      <c r="BE61" s="110">
        <v>2</v>
      </c>
      <c r="BF61" s="111">
        <f>IF(P61=0,"",IF(BE61=0,"",(BE61/P61)))</f>
        <v>0.18181818181818</v>
      </c>
      <c r="BG61" s="110"/>
      <c r="BH61" s="112">
        <f>IFERROR(BG61/BE61,"-")</f>
        <v>0</v>
      </c>
      <c r="BI61" s="113"/>
      <c r="BJ61" s="114">
        <f>IFERROR(BI61/BE61,"-")</f>
        <v>0</v>
      </c>
      <c r="BK61" s="115"/>
      <c r="BL61" s="115"/>
      <c r="BM61" s="115"/>
      <c r="BN61" s="117">
        <v>2</v>
      </c>
      <c r="BO61" s="118">
        <f>IF(P61=0,"",IF(BN61=0,"",(BN61/P61)))</f>
        <v>0.18181818181818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>
        <v>4</v>
      </c>
      <c r="BX61" s="125">
        <f>IF(P61=0,"",IF(BW61=0,"",(BW61/P61)))</f>
        <v>0.36363636363636</v>
      </c>
      <c r="BY61" s="126">
        <v>1</v>
      </c>
      <c r="BZ61" s="127">
        <f>IFERROR(BY61/BW61,"-")</f>
        <v>0.25</v>
      </c>
      <c r="CA61" s="128">
        <v>10000</v>
      </c>
      <c r="CB61" s="129">
        <f>IFERROR(CA61/BW61,"-")</f>
        <v>2500</v>
      </c>
      <c r="CC61" s="130"/>
      <c r="CD61" s="130">
        <v>1</v>
      </c>
      <c r="CE61" s="130"/>
      <c r="CF61" s="131">
        <v>1</v>
      </c>
      <c r="CG61" s="132">
        <f>IF(P61=0,"",IF(CF61=0,"",(CF61/P61)))</f>
        <v>0.090909090909091</v>
      </c>
      <c r="CH61" s="133"/>
      <c r="CI61" s="134">
        <f>IFERROR(CH61/CF61,"-")</f>
        <v>0</v>
      </c>
      <c r="CJ61" s="135"/>
      <c r="CK61" s="136">
        <f>IFERROR(CJ61/CF61,"-")</f>
        <v>0</v>
      </c>
      <c r="CL61" s="137"/>
      <c r="CM61" s="137"/>
      <c r="CN61" s="137"/>
      <c r="CO61" s="138">
        <v>1</v>
      </c>
      <c r="CP61" s="139">
        <v>10000</v>
      </c>
      <c r="CQ61" s="139">
        <v>10000</v>
      </c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211</v>
      </c>
      <c r="C62" s="347"/>
      <c r="D62" s="347" t="s">
        <v>208</v>
      </c>
      <c r="E62" s="347" t="s">
        <v>209</v>
      </c>
      <c r="F62" s="347" t="s">
        <v>71</v>
      </c>
      <c r="G62" s="88"/>
      <c r="H62" s="88"/>
      <c r="I62" s="88"/>
      <c r="J62" s="330"/>
      <c r="K62" s="79">
        <v>9</v>
      </c>
      <c r="L62" s="79">
        <v>8</v>
      </c>
      <c r="M62" s="79">
        <v>2</v>
      </c>
      <c r="N62" s="89">
        <v>1</v>
      </c>
      <c r="O62" s="90">
        <v>0</v>
      </c>
      <c r="P62" s="91">
        <f>N62+O62</f>
        <v>1</v>
      </c>
      <c r="Q62" s="80">
        <f>IFERROR(P62/M62,"-")</f>
        <v>0.5</v>
      </c>
      <c r="R62" s="79">
        <v>0</v>
      </c>
      <c r="S62" s="79">
        <v>1</v>
      </c>
      <c r="T62" s="80">
        <f>IFERROR(R62/(P62),"-")</f>
        <v>0</v>
      </c>
      <c r="U62" s="336"/>
      <c r="V62" s="82">
        <v>1</v>
      </c>
      <c r="W62" s="80">
        <f>IF(P62=0,"-",V62/P62)</f>
        <v>1</v>
      </c>
      <c r="X62" s="335">
        <v>38000</v>
      </c>
      <c r="Y62" s="336">
        <f>IFERROR(X62/P62,"-")</f>
        <v>38000</v>
      </c>
      <c r="Z62" s="336">
        <f>IFERROR(X62/V62,"-")</f>
        <v>38000</v>
      </c>
      <c r="AA62" s="33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>
        <f>IF(P62=0,"",IF(BN62=0,"",(BN62/P62)))</f>
        <v>0</v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>
        <v>1</v>
      </c>
      <c r="CG62" s="132">
        <f>IF(P62=0,"",IF(CF62=0,"",(CF62/P62)))</f>
        <v>1</v>
      </c>
      <c r="CH62" s="133">
        <v>1</v>
      </c>
      <c r="CI62" s="134">
        <f>IFERROR(CH62/CF62,"-")</f>
        <v>1</v>
      </c>
      <c r="CJ62" s="135">
        <v>38000</v>
      </c>
      <c r="CK62" s="136">
        <f>IFERROR(CJ62/CF62,"-")</f>
        <v>38000</v>
      </c>
      <c r="CL62" s="137"/>
      <c r="CM62" s="137"/>
      <c r="CN62" s="137">
        <v>1</v>
      </c>
      <c r="CO62" s="138">
        <v>1</v>
      </c>
      <c r="CP62" s="139">
        <v>38000</v>
      </c>
      <c r="CQ62" s="139">
        <v>38000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0.22666666666667</v>
      </c>
      <c r="B63" s="347" t="s">
        <v>212</v>
      </c>
      <c r="C63" s="347"/>
      <c r="D63" s="347" t="s">
        <v>213</v>
      </c>
      <c r="E63" s="347" t="s">
        <v>214</v>
      </c>
      <c r="F63" s="347" t="s">
        <v>105</v>
      </c>
      <c r="G63" s="88" t="s">
        <v>67</v>
      </c>
      <c r="H63" s="88" t="s">
        <v>210</v>
      </c>
      <c r="I63" s="349" t="s">
        <v>201</v>
      </c>
      <c r="J63" s="330">
        <v>150000</v>
      </c>
      <c r="K63" s="79">
        <v>11</v>
      </c>
      <c r="L63" s="79">
        <v>0</v>
      </c>
      <c r="M63" s="79">
        <v>25</v>
      </c>
      <c r="N63" s="89">
        <v>4</v>
      </c>
      <c r="O63" s="90">
        <v>0</v>
      </c>
      <c r="P63" s="91">
        <f>N63+O63</f>
        <v>4</v>
      </c>
      <c r="Q63" s="80">
        <f>IFERROR(P63/M63,"-")</f>
        <v>0.16</v>
      </c>
      <c r="R63" s="79">
        <v>0</v>
      </c>
      <c r="S63" s="79">
        <v>2</v>
      </c>
      <c r="T63" s="80">
        <f>IFERROR(R63/(P63),"-")</f>
        <v>0</v>
      </c>
      <c r="U63" s="336">
        <f>IFERROR(J63/SUM(N63:O64),"-")</f>
        <v>30000</v>
      </c>
      <c r="V63" s="82">
        <v>1</v>
      </c>
      <c r="W63" s="80">
        <f>IF(P63=0,"-",V63/P63)</f>
        <v>0.25</v>
      </c>
      <c r="X63" s="335">
        <v>34000</v>
      </c>
      <c r="Y63" s="336">
        <f>IFERROR(X63/P63,"-")</f>
        <v>8500</v>
      </c>
      <c r="Z63" s="336">
        <f>IFERROR(X63/V63,"-")</f>
        <v>34000</v>
      </c>
      <c r="AA63" s="330">
        <f>SUM(X63:X64)-SUM(J63:J64)</f>
        <v>-116000</v>
      </c>
      <c r="AB63" s="83">
        <f>SUM(X63:X64)/SUM(J63:J64)</f>
        <v>0.22666666666667</v>
      </c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>
        <v>3</v>
      </c>
      <c r="BO63" s="118">
        <f>IF(P63=0,"",IF(BN63=0,"",(BN63/P63)))</f>
        <v>0.75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>
        <v>1</v>
      </c>
      <c r="BX63" s="125">
        <f>IF(P63=0,"",IF(BW63=0,"",(BW63/P63)))</f>
        <v>0.25</v>
      </c>
      <c r="BY63" s="126">
        <v>1</v>
      </c>
      <c r="BZ63" s="127">
        <f>IFERROR(BY63/BW63,"-")</f>
        <v>1</v>
      </c>
      <c r="CA63" s="128">
        <v>34000</v>
      </c>
      <c r="CB63" s="129">
        <f>IFERROR(CA63/BW63,"-")</f>
        <v>34000</v>
      </c>
      <c r="CC63" s="130"/>
      <c r="CD63" s="130"/>
      <c r="CE63" s="130">
        <v>1</v>
      </c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1</v>
      </c>
      <c r="CP63" s="139">
        <v>34000</v>
      </c>
      <c r="CQ63" s="139">
        <v>34000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215</v>
      </c>
      <c r="C64" s="347"/>
      <c r="D64" s="347" t="s">
        <v>213</v>
      </c>
      <c r="E64" s="347" t="s">
        <v>214</v>
      </c>
      <c r="F64" s="347" t="s">
        <v>71</v>
      </c>
      <c r="G64" s="88"/>
      <c r="H64" s="88"/>
      <c r="I64" s="88"/>
      <c r="J64" s="330"/>
      <c r="K64" s="79">
        <v>19</v>
      </c>
      <c r="L64" s="79">
        <v>10</v>
      </c>
      <c r="M64" s="79">
        <v>2</v>
      </c>
      <c r="N64" s="89">
        <v>1</v>
      </c>
      <c r="O64" s="90">
        <v>0</v>
      </c>
      <c r="P64" s="91">
        <f>N64+O64</f>
        <v>1</v>
      </c>
      <c r="Q64" s="80">
        <f>IFERROR(P64/M64,"-")</f>
        <v>0.5</v>
      </c>
      <c r="R64" s="79">
        <v>0</v>
      </c>
      <c r="S64" s="79">
        <v>0</v>
      </c>
      <c r="T64" s="80">
        <f>IFERROR(R64/(P64),"-")</f>
        <v>0</v>
      </c>
      <c r="U64" s="336"/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>
        <v>1</v>
      </c>
      <c r="AN64" s="99">
        <f>IF(P64=0,"",IF(AM64=0,"",(AM64/P64)))</f>
        <v>1</v>
      </c>
      <c r="AO64" s="98"/>
      <c r="AP64" s="100">
        <f>IFERROR(AO64/AM64,"-")</f>
        <v>0</v>
      </c>
      <c r="AQ64" s="101"/>
      <c r="AR64" s="102">
        <f>IFERROR(AQ64/AM64,"-")</f>
        <v>0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>
        <f>IF(P64=0,"",IF(BN64=0,"",(BN64/P64)))</f>
        <v>0</v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>
        <f>AB65</f>
        <v>0</v>
      </c>
      <c r="B65" s="347" t="s">
        <v>216</v>
      </c>
      <c r="C65" s="347"/>
      <c r="D65" s="347" t="s">
        <v>217</v>
      </c>
      <c r="E65" s="347" t="s">
        <v>111</v>
      </c>
      <c r="F65" s="347" t="s">
        <v>105</v>
      </c>
      <c r="G65" s="88" t="s">
        <v>86</v>
      </c>
      <c r="H65" s="88" t="s">
        <v>210</v>
      </c>
      <c r="I65" s="348" t="s">
        <v>180</v>
      </c>
      <c r="J65" s="330">
        <v>150000</v>
      </c>
      <c r="K65" s="79">
        <v>12</v>
      </c>
      <c r="L65" s="79">
        <v>0</v>
      </c>
      <c r="M65" s="79">
        <v>36</v>
      </c>
      <c r="N65" s="89">
        <v>7</v>
      </c>
      <c r="O65" s="90">
        <v>0</v>
      </c>
      <c r="P65" s="91">
        <f>N65+O65</f>
        <v>7</v>
      </c>
      <c r="Q65" s="80">
        <f>IFERROR(P65/M65,"-")</f>
        <v>0.19444444444444</v>
      </c>
      <c r="R65" s="79">
        <v>0</v>
      </c>
      <c r="S65" s="79">
        <v>1</v>
      </c>
      <c r="T65" s="80">
        <f>IFERROR(R65/(P65),"-")</f>
        <v>0</v>
      </c>
      <c r="U65" s="336">
        <f>IFERROR(J65/SUM(N65:O66),"-")</f>
        <v>16666.666666667</v>
      </c>
      <c r="V65" s="82">
        <v>0</v>
      </c>
      <c r="W65" s="80">
        <f>IF(P65=0,"-",V65/P65)</f>
        <v>0</v>
      </c>
      <c r="X65" s="335">
        <v>0</v>
      </c>
      <c r="Y65" s="336">
        <f>IFERROR(X65/P65,"-")</f>
        <v>0</v>
      </c>
      <c r="Z65" s="336" t="str">
        <f>IFERROR(X65/V65,"-")</f>
        <v>-</v>
      </c>
      <c r="AA65" s="330">
        <f>SUM(X65:X66)-SUM(J65:J66)</f>
        <v>-150000</v>
      </c>
      <c r="AB65" s="83">
        <f>SUM(X65:X66)/SUM(J65:J66)</f>
        <v>0</v>
      </c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>
        <v>1</v>
      </c>
      <c r="BF65" s="111">
        <f>IF(P65=0,"",IF(BE65=0,"",(BE65/P65)))</f>
        <v>0.14285714285714</v>
      </c>
      <c r="BG65" s="110"/>
      <c r="BH65" s="112">
        <f>IFERROR(BG65/BE65,"-")</f>
        <v>0</v>
      </c>
      <c r="BI65" s="113"/>
      <c r="BJ65" s="114">
        <f>IFERROR(BI65/BE65,"-")</f>
        <v>0</v>
      </c>
      <c r="BK65" s="115"/>
      <c r="BL65" s="115"/>
      <c r="BM65" s="115"/>
      <c r="BN65" s="117">
        <v>1</v>
      </c>
      <c r="BO65" s="118">
        <f>IF(P65=0,"",IF(BN65=0,"",(BN65/P65)))</f>
        <v>0.14285714285714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>
        <v>3</v>
      </c>
      <c r="BX65" s="125">
        <f>IF(P65=0,"",IF(BW65=0,"",(BW65/P65)))</f>
        <v>0.42857142857143</v>
      </c>
      <c r="BY65" s="126">
        <v>1</v>
      </c>
      <c r="BZ65" s="127">
        <f>IFERROR(BY65/BW65,"-")</f>
        <v>0.33333333333333</v>
      </c>
      <c r="CA65" s="128">
        <v>6000</v>
      </c>
      <c r="CB65" s="129">
        <f>IFERROR(CA65/BW65,"-")</f>
        <v>2000</v>
      </c>
      <c r="CC65" s="130"/>
      <c r="CD65" s="130">
        <v>1</v>
      </c>
      <c r="CE65" s="130"/>
      <c r="CF65" s="131">
        <v>2</v>
      </c>
      <c r="CG65" s="132">
        <f>IF(P65=0,"",IF(CF65=0,"",(CF65/P65)))</f>
        <v>0.28571428571429</v>
      </c>
      <c r="CH65" s="133"/>
      <c r="CI65" s="134">
        <f>IFERROR(CH65/CF65,"-")</f>
        <v>0</v>
      </c>
      <c r="CJ65" s="135"/>
      <c r="CK65" s="136">
        <f>IFERROR(CJ65/CF65,"-")</f>
        <v>0</v>
      </c>
      <c r="CL65" s="137"/>
      <c r="CM65" s="137"/>
      <c r="CN65" s="137"/>
      <c r="CO65" s="138">
        <v>0</v>
      </c>
      <c r="CP65" s="139">
        <v>0</v>
      </c>
      <c r="CQ65" s="139">
        <v>6000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218</v>
      </c>
      <c r="C66" s="347"/>
      <c r="D66" s="347" t="s">
        <v>217</v>
      </c>
      <c r="E66" s="347" t="s">
        <v>111</v>
      </c>
      <c r="F66" s="347" t="s">
        <v>71</v>
      </c>
      <c r="G66" s="88"/>
      <c r="H66" s="88"/>
      <c r="I66" s="88"/>
      <c r="J66" s="330"/>
      <c r="K66" s="79">
        <v>18</v>
      </c>
      <c r="L66" s="79">
        <v>14</v>
      </c>
      <c r="M66" s="79">
        <v>3</v>
      </c>
      <c r="N66" s="89">
        <v>2</v>
      </c>
      <c r="O66" s="90">
        <v>0</v>
      </c>
      <c r="P66" s="91">
        <f>N66+O66</f>
        <v>2</v>
      </c>
      <c r="Q66" s="80">
        <f>IFERROR(P66/M66,"-")</f>
        <v>0.66666666666667</v>
      </c>
      <c r="R66" s="79">
        <v>0</v>
      </c>
      <c r="S66" s="79">
        <v>0</v>
      </c>
      <c r="T66" s="80">
        <f>IFERROR(R66/(P66),"-")</f>
        <v>0</v>
      </c>
      <c r="U66" s="336"/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>
        <v>1</v>
      </c>
      <c r="AN66" s="99">
        <f>IF(P66=0,"",IF(AM66=0,"",(AM66/P66)))</f>
        <v>0.5</v>
      </c>
      <c r="AO66" s="98"/>
      <c r="AP66" s="100">
        <f>IFERROR(AO66/AM66,"-")</f>
        <v>0</v>
      </c>
      <c r="AQ66" s="101"/>
      <c r="AR66" s="102">
        <f>IFERROR(AQ66/AM66,"-")</f>
        <v>0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>
        <v>1</v>
      </c>
      <c r="BX66" s="125">
        <f>IF(P66=0,"",IF(BW66=0,"",(BW66/P66)))</f>
        <v>0.5</v>
      </c>
      <c r="BY66" s="126"/>
      <c r="BZ66" s="127">
        <f>IFERROR(BY66/BW66,"-")</f>
        <v>0</v>
      </c>
      <c r="CA66" s="128"/>
      <c r="CB66" s="129">
        <f>IFERROR(CA66/BW66,"-")</f>
        <v>0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>
        <f>AB67</f>
        <v>0</v>
      </c>
      <c r="B67" s="347" t="s">
        <v>219</v>
      </c>
      <c r="C67" s="347"/>
      <c r="D67" s="347" t="s">
        <v>220</v>
      </c>
      <c r="E67" s="347" t="s">
        <v>221</v>
      </c>
      <c r="F67" s="347" t="s">
        <v>66</v>
      </c>
      <c r="G67" s="88" t="s">
        <v>222</v>
      </c>
      <c r="H67" s="88" t="s">
        <v>223</v>
      </c>
      <c r="I67" s="349" t="s">
        <v>224</v>
      </c>
      <c r="J67" s="330">
        <v>120000</v>
      </c>
      <c r="K67" s="79">
        <v>0</v>
      </c>
      <c r="L67" s="79">
        <v>0</v>
      </c>
      <c r="M67" s="79">
        <v>0</v>
      </c>
      <c r="N67" s="89">
        <v>4</v>
      </c>
      <c r="O67" s="90">
        <v>0</v>
      </c>
      <c r="P67" s="91">
        <f>N67+O67</f>
        <v>4</v>
      </c>
      <c r="Q67" s="80" t="str">
        <f>IFERROR(P67/M67,"-")</f>
        <v>-</v>
      </c>
      <c r="R67" s="79">
        <v>0</v>
      </c>
      <c r="S67" s="79">
        <v>0</v>
      </c>
      <c r="T67" s="80">
        <f>IFERROR(R67/(P67),"-")</f>
        <v>0</v>
      </c>
      <c r="U67" s="336">
        <f>IFERROR(J67/SUM(N67:O68),"-")</f>
        <v>30000</v>
      </c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>
        <f>SUM(X67:X68)-SUM(J67:J68)</f>
        <v>-120000</v>
      </c>
      <c r="AB67" s="83">
        <f>SUM(X67:X68)/SUM(J67:J68)</f>
        <v>0</v>
      </c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3</v>
      </c>
      <c r="BF67" s="111">
        <f>IF(P67=0,"",IF(BE67=0,"",(BE67/P67)))</f>
        <v>0.75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>
        <v>1</v>
      </c>
      <c r="BO67" s="118">
        <f>IF(P67=0,"",IF(BN67=0,"",(BN67/P67)))</f>
        <v>0.25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225</v>
      </c>
      <c r="C68" s="347"/>
      <c r="D68" s="347" t="s">
        <v>220</v>
      </c>
      <c r="E68" s="347" t="s">
        <v>221</v>
      </c>
      <c r="F68" s="347" t="s">
        <v>71</v>
      </c>
      <c r="G68" s="88"/>
      <c r="H68" s="88"/>
      <c r="I68" s="88"/>
      <c r="J68" s="330"/>
      <c r="K68" s="79">
        <v>6</v>
      </c>
      <c r="L68" s="79">
        <v>5</v>
      </c>
      <c r="M68" s="79">
        <v>4</v>
      </c>
      <c r="N68" s="89">
        <v>0</v>
      </c>
      <c r="O68" s="90">
        <v>0</v>
      </c>
      <c r="P68" s="91">
        <f>N68+O68</f>
        <v>0</v>
      </c>
      <c r="Q68" s="80">
        <f>IFERROR(P68/M68,"-")</f>
        <v>0</v>
      </c>
      <c r="R68" s="79">
        <v>0</v>
      </c>
      <c r="S68" s="79">
        <v>0</v>
      </c>
      <c r="T68" s="80" t="str">
        <f>IFERROR(R68/(P68),"-")</f>
        <v>-</v>
      </c>
      <c r="U68" s="336"/>
      <c r="V68" s="82">
        <v>0</v>
      </c>
      <c r="W68" s="80" t="str">
        <f>IF(P68=0,"-",V68/P68)</f>
        <v>-</v>
      </c>
      <c r="X68" s="335">
        <v>0</v>
      </c>
      <c r="Y68" s="336" t="str">
        <f>IFERROR(X68/P68,"-")</f>
        <v>-</v>
      </c>
      <c r="Z68" s="336" t="str">
        <f>IFERROR(X68/V68,"-")</f>
        <v>-</v>
      </c>
      <c r="AA68" s="330"/>
      <c r="AB68" s="83"/>
      <c r="AC68" s="77"/>
      <c r="AD68" s="92"/>
      <c r="AE68" s="93" t="str">
        <f>IF(P68=0,"",IF(AD68=0,"",(AD68/P68)))</f>
        <v/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 t="str">
        <f>IF(P68=0,"",IF(AM68=0,"",(AM68/P68)))</f>
        <v/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 t="str">
        <f>IF(P68=0,"",IF(AV68=0,"",(AV68/P68)))</f>
        <v/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 t="str">
        <f>IF(P68=0,"",IF(BE68=0,"",(BE68/P68)))</f>
        <v/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 t="str">
        <f>IF(P68=0,"",IF(BN68=0,"",(BN68/P68)))</f>
        <v/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 t="str">
        <f>IF(P68=0,"",IF(BW68=0,"",(BW68/P68)))</f>
        <v/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 t="str">
        <f>IF(P68=0,"",IF(CF68=0,"",(CF68/P68)))</f>
        <v/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>
        <f>AB69</f>
        <v>0</v>
      </c>
      <c r="B69" s="347" t="s">
        <v>226</v>
      </c>
      <c r="C69" s="347"/>
      <c r="D69" s="347" t="s">
        <v>227</v>
      </c>
      <c r="E69" s="347" t="s">
        <v>228</v>
      </c>
      <c r="F69" s="347" t="s">
        <v>78</v>
      </c>
      <c r="G69" s="88" t="s">
        <v>222</v>
      </c>
      <c r="H69" s="88" t="s">
        <v>223</v>
      </c>
      <c r="I69" s="348" t="s">
        <v>180</v>
      </c>
      <c r="J69" s="330">
        <v>120000</v>
      </c>
      <c r="K69" s="79">
        <v>4</v>
      </c>
      <c r="L69" s="79">
        <v>0</v>
      </c>
      <c r="M69" s="79">
        <v>0</v>
      </c>
      <c r="N69" s="89">
        <v>2</v>
      </c>
      <c r="O69" s="90">
        <v>0</v>
      </c>
      <c r="P69" s="91">
        <f>N69+O69</f>
        <v>2</v>
      </c>
      <c r="Q69" s="80" t="str">
        <f>IFERROR(P69/M69,"-")</f>
        <v>-</v>
      </c>
      <c r="R69" s="79">
        <v>0</v>
      </c>
      <c r="S69" s="79">
        <v>1</v>
      </c>
      <c r="T69" s="80">
        <f>IFERROR(R69/(P69),"-")</f>
        <v>0</v>
      </c>
      <c r="U69" s="336">
        <f>IFERROR(J69/SUM(N69:O70),"-")</f>
        <v>30000</v>
      </c>
      <c r="V69" s="82">
        <v>0</v>
      </c>
      <c r="W69" s="80">
        <f>IF(P69=0,"-",V69/P69)</f>
        <v>0</v>
      </c>
      <c r="X69" s="335">
        <v>0</v>
      </c>
      <c r="Y69" s="336">
        <f>IFERROR(X69/P69,"-")</f>
        <v>0</v>
      </c>
      <c r="Z69" s="336" t="str">
        <f>IFERROR(X69/V69,"-")</f>
        <v>-</v>
      </c>
      <c r="AA69" s="330">
        <f>SUM(X69:X70)-SUM(J69:J70)</f>
        <v>-120000</v>
      </c>
      <c r="AB69" s="83">
        <f>SUM(X69:X70)/SUM(J69:J70)</f>
        <v>0</v>
      </c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>
        <v>1</v>
      </c>
      <c r="BO69" s="118">
        <f>IF(P69=0,"",IF(BN69=0,"",(BN69/P69)))</f>
        <v>0.5</v>
      </c>
      <c r="BP69" s="119"/>
      <c r="BQ69" s="120">
        <f>IFERROR(BP69/BN69,"-")</f>
        <v>0</v>
      </c>
      <c r="BR69" s="121"/>
      <c r="BS69" s="122">
        <f>IFERROR(BR69/BN69,"-")</f>
        <v>0</v>
      </c>
      <c r="BT69" s="123"/>
      <c r="BU69" s="123"/>
      <c r="BV69" s="123"/>
      <c r="BW69" s="124">
        <v>1</v>
      </c>
      <c r="BX69" s="125">
        <f>IF(P69=0,"",IF(BW69=0,"",(BW69/P69)))</f>
        <v>0.5</v>
      </c>
      <c r="BY69" s="126"/>
      <c r="BZ69" s="127">
        <f>IFERROR(BY69/BW69,"-")</f>
        <v>0</v>
      </c>
      <c r="CA69" s="128"/>
      <c r="CB69" s="129">
        <f>IFERROR(CA69/BW69,"-")</f>
        <v>0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229</v>
      </c>
      <c r="C70" s="347"/>
      <c r="D70" s="347" t="s">
        <v>227</v>
      </c>
      <c r="E70" s="347" t="s">
        <v>228</v>
      </c>
      <c r="F70" s="347" t="s">
        <v>71</v>
      </c>
      <c r="G70" s="88"/>
      <c r="H70" s="88"/>
      <c r="I70" s="88"/>
      <c r="J70" s="330"/>
      <c r="K70" s="79">
        <v>16</v>
      </c>
      <c r="L70" s="79">
        <v>12</v>
      </c>
      <c r="M70" s="79">
        <v>2</v>
      </c>
      <c r="N70" s="89">
        <v>2</v>
      </c>
      <c r="O70" s="90">
        <v>0</v>
      </c>
      <c r="P70" s="91">
        <f>N70+O70</f>
        <v>2</v>
      </c>
      <c r="Q70" s="80">
        <f>IFERROR(P70/M70,"-")</f>
        <v>1</v>
      </c>
      <c r="R70" s="79">
        <v>1</v>
      </c>
      <c r="S70" s="79">
        <v>0</v>
      </c>
      <c r="T70" s="80">
        <f>IFERROR(R70/(P70),"-")</f>
        <v>0.5</v>
      </c>
      <c r="U70" s="336"/>
      <c r="V70" s="82">
        <v>0</v>
      </c>
      <c r="W70" s="80">
        <f>IF(P70=0,"-",V70/P70)</f>
        <v>0</v>
      </c>
      <c r="X70" s="335">
        <v>0</v>
      </c>
      <c r="Y70" s="336">
        <f>IFERROR(X70/P70,"-")</f>
        <v>0</v>
      </c>
      <c r="Z70" s="336" t="str">
        <f>IFERROR(X70/V70,"-")</f>
        <v>-</v>
      </c>
      <c r="AA70" s="33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>
        <v>1</v>
      </c>
      <c r="AW70" s="105">
        <f>IF(P70=0,"",IF(AV70=0,"",(AV70/P70)))</f>
        <v>0.5</v>
      </c>
      <c r="AX70" s="104"/>
      <c r="AY70" s="106">
        <f>IFERROR(AX70/AV70,"-")</f>
        <v>0</v>
      </c>
      <c r="AZ70" s="107"/>
      <c r="BA70" s="108">
        <f>IFERROR(AZ70/AV70,"-")</f>
        <v>0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/>
      <c r="BO70" s="118">
        <f>IF(P70=0,"",IF(BN70=0,"",(BN70/P70)))</f>
        <v>0</v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>
        <v>1</v>
      </c>
      <c r="CG70" s="132">
        <f>IF(P70=0,"",IF(CF70=0,"",(CF70/P70)))</f>
        <v>0.5</v>
      </c>
      <c r="CH70" s="133"/>
      <c r="CI70" s="134">
        <f>IFERROR(CH70/CF70,"-")</f>
        <v>0</v>
      </c>
      <c r="CJ70" s="135"/>
      <c r="CK70" s="136">
        <f>IFERROR(CJ70/CF70,"-")</f>
        <v>0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>
        <f>AB71</f>
        <v>0.375</v>
      </c>
      <c r="B71" s="347" t="s">
        <v>230</v>
      </c>
      <c r="C71" s="347"/>
      <c r="D71" s="347" t="s">
        <v>231</v>
      </c>
      <c r="E71" s="347" t="s">
        <v>232</v>
      </c>
      <c r="F71" s="347" t="s">
        <v>105</v>
      </c>
      <c r="G71" s="88" t="s">
        <v>233</v>
      </c>
      <c r="H71" s="88" t="s">
        <v>200</v>
      </c>
      <c r="I71" s="88" t="s">
        <v>234</v>
      </c>
      <c r="J71" s="330">
        <v>80000</v>
      </c>
      <c r="K71" s="79">
        <v>12</v>
      </c>
      <c r="L71" s="79">
        <v>0</v>
      </c>
      <c r="M71" s="79">
        <v>49</v>
      </c>
      <c r="N71" s="89">
        <v>3</v>
      </c>
      <c r="O71" s="90">
        <v>0</v>
      </c>
      <c r="P71" s="91">
        <f>N71+O71</f>
        <v>3</v>
      </c>
      <c r="Q71" s="80">
        <f>IFERROR(P71/M71,"-")</f>
        <v>0.061224489795918</v>
      </c>
      <c r="R71" s="79">
        <v>1</v>
      </c>
      <c r="S71" s="79">
        <v>1</v>
      </c>
      <c r="T71" s="80">
        <f>IFERROR(R71/(P71),"-")</f>
        <v>0.33333333333333</v>
      </c>
      <c r="U71" s="336">
        <f>IFERROR(J71/SUM(N71:O74),"-")</f>
        <v>10000</v>
      </c>
      <c r="V71" s="82">
        <v>1</v>
      </c>
      <c r="W71" s="80">
        <f>IF(P71=0,"-",V71/P71)</f>
        <v>0.33333333333333</v>
      </c>
      <c r="X71" s="335">
        <v>9000</v>
      </c>
      <c r="Y71" s="336">
        <f>IFERROR(X71/P71,"-")</f>
        <v>3000</v>
      </c>
      <c r="Z71" s="336">
        <f>IFERROR(X71/V71,"-")</f>
        <v>9000</v>
      </c>
      <c r="AA71" s="330">
        <f>SUM(X71:X74)-SUM(J71:J74)</f>
        <v>-50000</v>
      </c>
      <c r="AB71" s="83">
        <f>SUM(X71:X74)/SUM(J71:J74)</f>
        <v>0.375</v>
      </c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>
        <v>1</v>
      </c>
      <c r="AN71" s="99">
        <f>IF(P71=0,"",IF(AM71=0,"",(AM71/P71)))</f>
        <v>0.33333333333333</v>
      </c>
      <c r="AO71" s="98"/>
      <c r="AP71" s="100">
        <f>IFERROR(AO71/AM71,"-")</f>
        <v>0</v>
      </c>
      <c r="AQ71" s="101"/>
      <c r="AR71" s="102">
        <f>IFERROR(AQ71/AM71,"-")</f>
        <v>0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2</v>
      </c>
      <c r="BO71" s="118">
        <f>IF(P71=0,"",IF(BN71=0,"",(BN71/P71)))</f>
        <v>0.66666666666667</v>
      </c>
      <c r="BP71" s="119">
        <v>1</v>
      </c>
      <c r="BQ71" s="120">
        <f>IFERROR(BP71/BN71,"-")</f>
        <v>0.5</v>
      </c>
      <c r="BR71" s="121">
        <v>9000</v>
      </c>
      <c r="BS71" s="122">
        <f>IFERROR(BR71/BN71,"-")</f>
        <v>4500</v>
      </c>
      <c r="BT71" s="123"/>
      <c r="BU71" s="123"/>
      <c r="BV71" s="123">
        <v>1</v>
      </c>
      <c r="BW71" s="124"/>
      <c r="BX71" s="125">
        <f>IF(P71=0,"",IF(BW71=0,"",(BW71/P71)))</f>
        <v>0</v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1</v>
      </c>
      <c r="CP71" s="139">
        <v>9000</v>
      </c>
      <c r="CQ71" s="139">
        <v>9000</v>
      </c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347" t="s">
        <v>235</v>
      </c>
      <c r="C72" s="347"/>
      <c r="D72" s="347" t="s">
        <v>231</v>
      </c>
      <c r="E72" s="347" t="s">
        <v>232</v>
      </c>
      <c r="F72" s="347" t="s">
        <v>71</v>
      </c>
      <c r="G72" s="88"/>
      <c r="H72" s="88"/>
      <c r="I72" s="88"/>
      <c r="J72" s="330"/>
      <c r="K72" s="79">
        <v>11</v>
      </c>
      <c r="L72" s="79">
        <v>9</v>
      </c>
      <c r="M72" s="79">
        <v>8</v>
      </c>
      <c r="N72" s="89">
        <v>2</v>
      </c>
      <c r="O72" s="90">
        <v>0</v>
      </c>
      <c r="P72" s="91">
        <f>N72+O72</f>
        <v>2</v>
      </c>
      <c r="Q72" s="80">
        <f>IFERROR(P72/M72,"-")</f>
        <v>0.25</v>
      </c>
      <c r="R72" s="79">
        <v>0</v>
      </c>
      <c r="S72" s="79">
        <v>1</v>
      </c>
      <c r="T72" s="80">
        <f>IFERROR(R72/(P72),"-")</f>
        <v>0</v>
      </c>
      <c r="U72" s="336"/>
      <c r="V72" s="82">
        <v>0</v>
      </c>
      <c r="W72" s="80">
        <f>IF(P72=0,"-",V72/P72)</f>
        <v>0</v>
      </c>
      <c r="X72" s="335">
        <v>0</v>
      </c>
      <c r="Y72" s="336">
        <f>IFERROR(X72/P72,"-")</f>
        <v>0</v>
      </c>
      <c r="Z72" s="336" t="str">
        <f>IFERROR(X72/V72,"-")</f>
        <v>-</v>
      </c>
      <c r="AA72" s="33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>
        <v>1</v>
      </c>
      <c r="BF72" s="111">
        <f>IF(P72=0,"",IF(BE72=0,"",(BE72/P72)))</f>
        <v>0.5</v>
      </c>
      <c r="BG72" s="110"/>
      <c r="BH72" s="112">
        <f>IFERROR(BG72/BE72,"-")</f>
        <v>0</v>
      </c>
      <c r="BI72" s="113"/>
      <c r="BJ72" s="114">
        <f>IFERROR(BI72/BE72,"-")</f>
        <v>0</v>
      </c>
      <c r="BK72" s="115"/>
      <c r="BL72" s="115"/>
      <c r="BM72" s="115"/>
      <c r="BN72" s="117">
        <v>1</v>
      </c>
      <c r="BO72" s="118">
        <f>IF(P72=0,"",IF(BN72=0,"",(BN72/P72)))</f>
        <v>0.5</v>
      </c>
      <c r="BP72" s="119"/>
      <c r="BQ72" s="120">
        <f>IFERROR(BP72/BN72,"-")</f>
        <v>0</v>
      </c>
      <c r="BR72" s="121"/>
      <c r="BS72" s="122">
        <f>IFERROR(BR72/BN72,"-")</f>
        <v>0</v>
      </c>
      <c r="BT72" s="123"/>
      <c r="BU72" s="123"/>
      <c r="BV72" s="123"/>
      <c r="BW72" s="124"/>
      <c r="BX72" s="125">
        <f>IF(P72=0,"",IF(BW72=0,"",(BW72/P72)))</f>
        <v>0</v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236</v>
      </c>
      <c r="C73" s="347"/>
      <c r="D73" s="347" t="s">
        <v>231</v>
      </c>
      <c r="E73" s="347" t="s">
        <v>232</v>
      </c>
      <c r="F73" s="347" t="s">
        <v>105</v>
      </c>
      <c r="G73" s="88"/>
      <c r="H73" s="88"/>
      <c r="I73" s="88"/>
      <c r="J73" s="330"/>
      <c r="K73" s="79">
        <v>1</v>
      </c>
      <c r="L73" s="79">
        <v>0</v>
      </c>
      <c r="M73" s="79">
        <v>10</v>
      </c>
      <c r="N73" s="89">
        <v>1</v>
      </c>
      <c r="O73" s="90">
        <v>0</v>
      </c>
      <c r="P73" s="91">
        <f>N73+O73</f>
        <v>1</v>
      </c>
      <c r="Q73" s="80">
        <f>IFERROR(P73/M73,"-")</f>
        <v>0.1</v>
      </c>
      <c r="R73" s="79">
        <v>1</v>
      </c>
      <c r="S73" s="79">
        <v>0</v>
      </c>
      <c r="T73" s="80">
        <f>IFERROR(R73/(P73),"-")</f>
        <v>1</v>
      </c>
      <c r="U73" s="336"/>
      <c r="V73" s="82">
        <v>0</v>
      </c>
      <c r="W73" s="80">
        <f>IF(P73=0,"-",V73/P73)</f>
        <v>0</v>
      </c>
      <c r="X73" s="335">
        <v>0</v>
      </c>
      <c r="Y73" s="336">
        <f>IFERROR(X73/P73,"-")</f>
        <v>0</v>
      </c>
      <c r="Z73" s="336" t="str">
        <f>IFERROR(X73/V73,"-")</f>
        <v>-</v>
      </c>
      <c r="AA73" s="33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>
        <f>IF(P73=0,"",IF(BE73=0,"",(BE73/P73)))</f>
        <v>0</v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>
        <v>1</v>
      </c>
      <c r="BO73" s="118">
        <f>IF(P73=0,"",IF(BN73=0,"",(BN73/P73)))</f>
        <v>1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237</v>
      </c>
      <c r="C74" s="347"/>
      <c r="D74" s="347" t="s">
        <v>231</v>
      </c>
      <c r="E74" s="347" t="s">
        <v>232</v>
      </c>
      <c r="F74" s="347" t="s">
        <v>71</v>
      </c>
      <c r="G74" s="88"/>
      <c r="H74" s="88"/>
      <c r="I74" s="88"/>
      <c r="J74" s="330"/>
      <c r="K74" s="79">
        <v>15</v>
      </c>
      <c r="L74" s="79">
        <v>12</v>
      </c>
      <c r="M74" s="79">
        <v>2</v>
      </c>
      <c r="N74" s="89">
        <v>2</v>
      </c>
      <c r="O74" s="90">
        <v>0</v>
      </c>
      <c r="P74" s="91">
        <f>N74+O74</f>
        <v>2</v>
      </c>
      <c r="Q74" s="80">
        <f>IFERROR(P74/M74,"-")</f>
        <v>1</v>
      </c>
      <c r="R74" s="79">
        <v>2</v>
      </c>
      <c r="S74" s="79">
        <v>0</v>
      </c>
      <c r="T74" s="80">
        <f>IFERROR(R74/(P74),"-")</f>
        <v>1</v>
      </c>
      <c r="U74" s="336"/>
      <c r="V74" s="82">
        <v>1</v>
      </c>
      <c r="W74" s="80">
        <f>IF(P74=0,"-",V74/P74)</f>
        <v>0.5</v>
      </c>
      <c r="X74" s="335">
        <v>21000</v>
      </c>
      <c r="Y74" s="336">
        <f>IFERROR(X74/P74,"-")</f>
        <v>10500</v>
      </c>
      <c r="Z74" s="336">
        <f>IFERROR(X74/V74,"-")</f>
        <v>21000</v>
      </c>
      <c r="AA74" s="33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>
        <f>IF(P74=0,"",IF(BE74=0,"",(BE74/P74)))</f>
        <v>0</v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/>
      <c r="BO74" s="118">
        <f>IF(P74=0,"",IF(BN74=0,"",(BN74/P74)))</f>
        <v>0</v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>
        <v>1</v>
      </c>
      <c r="BX74" s="125">
        <f>IF(P74=0,"",IF(BW74=0,"",(BW74/P74)))</f>
        <v>0.5</v>
      </c>
      <c r="BY74" s="126"/>
      <c r="BZ74" s="127">
        <f>IFERROR(BY74/BW74,"-")</f>
        <v>0</v>
      </c>
      <c r="CA74" s="128"/>
      <c r="CB74" s="129">
        <f>IFERROR(CA74/BW74,"-")</f>
        <v>0</v>
      </c>
      <c r="CC74" s="130"/>
      <c r="CD74" s="130"/>
      <c r="CE74" s="130"/>
      <c r="CF74" s="131">
        <v>1</v>
      </c>
      <c r="CG74" s="132">
        <f>IF(P74=0,"",IF(CF74=0,"",(CF74/P74)))</f>
        <v>0.5</v>
      </c>
      <c r="CH74" s="133">
        <v>1</v>
      </c>
      <c r="CI74" s="134">
        <f>IFERROR(CH74/CF74,"-")</f>
        <v>1</v>
      </c>
      <c r="CJ74" s="135">
        <v>21000</v>
      </c>
      <c r="CK74" s="136">
        <f>IFERROR(CJ74/CF74,"-")</f>
        <v>21000</v>
      </c>
      <c r="CL74" s="137"/>
      <c r="CM74" s="137"/>
      <c r="CN74" s="137">
        <v>1</v>
      </c>
      <c r="CO74" s="138">
        <v>1</v>
      </c>
      <c r="CP74" s="139">
        <v>21000</v>
      </c>
      <c r="CQ74" s="139">
        <v>21000</v>
      </c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30"/>
      <c r="B75" s="85"/>
      <c r="C75" s="86"/>
      <c r="D75" s="86"/>
      <c r="E75" s="86"/>
      <c r="F75" s="87"/>
      <c r="G75" s="88"/>
      <c r="H75" s="88"/>
      <c r="I75" s="88"/>
      <c r="J75" s="331"/>
      <c r="K75" s="34"/>
      <c r="L75" s="34"/>
      <c r="M75" s="31"/>
      <c r="N75" s="23"/>
      <c r="O75" s="23"/>
      <c r="P75" s="23"/>
      <c r="Q75" s="32"/>
      <c r="R75" s="32"/>
      <c r="S75" s="23"/>
      <c r="T75" s="32"/>
      <c r="U75" s="337"/>
      <c r="V75" s="25"/>
      <c r="W75" s="25"/>
      <c r="X75" s="337"/>
      <c r="Y75" s="337"/>
      <c r="Z75" s="337"/>
      <c r="AA75" s="337"/>
      <c r="AB75" s="33"/>
      <c r="AC75" s="57"/>
      <c r="AD75" s="61"/>
      <c r="AE75" s="62"/>
      <c r="AF75" s="61"/>
      <c r="AG75" s="65"/>
      <c r="AH75" s="66"/>
      <c r="AI75" s="67"/>
      <c r="AJ75" s="68"/>
      <c r="AK75" s="68"/>
      <c r="AL75" s="68"/>
      <c r="AM75" s="61"/>
      <c r="AN75" s="62"/>
      <c r="AO75" s="61"/>
      <c r="AP75" s="65"/>
      <c r="AQ75" s="66"/>
      <c r="AR75" s="67"/>
      <c r="AS75" s="68"/>
      <c r="AT75" s="68"/>
      <c r="AU75" s="68"/>
      <c r="AV75" s="61"/>
      <c r="AW75" s="62"/>
      <c r="AX75" s="61"/>
      <c r="AY75" s="65"/>
      <c r="AZ75" s="66"/>
      <c r="BA75" s="67"/>
      <c r="BB75" s="68"/>
      <c r="BC75" s="68"/>
      <c r="BD75" s="68"/>
      <c r="BE75" s="61"/>
      <c r="BF75" s="62"/>
      <c r="BG75" s="61"/>
      <c r="BH75" s="65"/>
      <c r="BI75" s="66"/>
      <c r="BJ75" s="67"/>
      <c r="BK75" s="68"/>
      <c r="BL75" s="68"/>
      <c r="BM75" s="68"/>
      <c r="BN75" s="63"/>
      <c r="BO75" s="64"/>
      <c r="BP75" s="61"/>
      <c r="BQ75" s="65"/>
      <c r="BR75" s="66"/>
      <c r="BS75" s="67"/>
      <c r="BT75" s="68"/>
      <c r="BU75" s="68"/>
      <c r="BV75" s="68"/>
      <c r="BW75" s="63"/>
      <c r="BX75" s="64"/>
      <c r="BY75" s="61"/>
      <c r="BZ75" s="65"/>
      <c r="CA75" s="66"/>
      <c r="CB75" s="67"/>
      <c r="CC75" s="68"/>
      <c r="CD75" s="68"/>
      <c r="CE75" s="68"/>
      <c r="CF75" s="63"/>
      <c r="CG75" s="64"/>
      <c r="CH75" s="61"/>
      <c r="CI75" s="65"/>
      <c r="CJ75" s="66"/>
      <c r="CK75" s="67"/>
      <c r="CL75" s="68"/>
      <c r="CM75" s="68"/>
      <c r="CN75" s="68"/>
      <c r="CO75" s="69"/>
      <c r="CP75" s="66"/>
      <c r="CQ75" s="66"/>
      <c r="CR75" s="66"/>
      <c r="CS75" s="70"/>
    </row>
    <row r="76" spans="1:98">
      <c r="A76" s="30"/>
      <c r="B76" s="37"/>
      <c r="C76" s="21"/>
      <c r="D76" s="21"/>
      <c r="E76" s="21"/>
      <c r="F76" s="22"/>
      <c r="G76" s="36"/>
      <c r="H76" s="36"/>
      <c r="I76" s="73"/>
      <c r="J76" s="332"/>
      <c r="K76" s="34"/>
      <c r="L76" s="34"/>
      <c r="M76" s="31"/>
      <c r="N76" s="23"/>
      <c r="O76" s="23"/>
      <c r="P76" s="23"/>
      <c r="Q76" s="32"/>
      <c r="R76" s="32"/>
      <c r="S76" s="23"/>
      <c r="T76" s="32"/>
      <c r="U76" s="337"/>
      <c r="V76" s="25"/>
      <c r="W76" s="25"/>
      <c r="X76" s="337"/>
      <c r="Y76" s="337"/>
      <c r="Z76" s="337"/>
      <c r="AA76" s="337"/>
      <c r="AB76" s="33"/>
      <c r="AC76" s="59"/>
      <c r="AD76" s="61"/>
      <c r="AE76" s="62"/>
      <c r="AF76" s="61"/>
      <c r="AG76" s="65"/>
      <c r="AH76" s="66"/>
      <c r="AI76" s="67"/>
      <c r="AJ76" s="68"/>
      <c r="AK76" s="68"/>
      <c r="AL76" s="68"/>
      <c r="AM76" s="61"/>
      <c r="AN76" s="62"/>
      <c r="AO76" s="61"/>
      <c r="AP76" s="65"/>
      <c r="AQ76" s="66"/>
      <c r="AR76" s="67"/>
      <c r="AS76" s="68"/>
      <c r="AT76" s="68"/>
      <c r="AU76" s="68"/>
      <c r="AV76" s="61"/>
      <c r="AW76" s="62"/>
      <c r="AX76" s="61"/>
      <c r="AY76" s="65"/>
      <c r="AZ76" s="66"/>
      <c r="BA76" s="67"/>
      <c r="BB76" s="68"/>
      <c r="BC76" s="68"/>
      <c r="BD76" s="68"/>
      <c r="BE76" s="61"/>
      <c r="BF76" s="62"/>
      <c r="BG76" s="61"/>
      <c r="BH76" s="65"/>
      <c r="BI76" s="66"/>
      <c r="BJ76" s="67"/>
      <c r="BK76" s="68"/>
      <c r="BL76" s="68"/>
      <c r="BM76" s="68"/>
      <c r="BN76" s="63"/>
      <c r="BO76" s="64"/>
      <c r="BP76" s="61"/>
      <c r="BQ76" s="65"/>
      <c r="BR76" s="66"/>
      <c r="BS76" s="67"/>
      <c r="BT76" s="68"/>
      <c r="BU76" s="68"/>
      <c r="BV76" s="68"/>
      <c r="BW76" s="63"/>
      <c r="BX76" s="64"/>
      <c r="BY76" s="61"/>
      <c r="BZ76" s="65"/>
      <c r="CA76" s="66"/>
      <c r="CB76" s="67"/>
      <c r="CC76" s="68"/>
      <c r="CD76" s="68"/>
      <c r="CE76" s="68"/>
      <c r="CF76" s="63"/>
      <c r="CG76" s="64"/>
      <c r="CH76" s="61"/>
      <c r="CI76" s="65"/>
      <c r="CJ76" s="66"/>
      <c r="CK76" s="67"/>
      <c r="CL76" s="68"/>
      <c r="CM76" s="68"/>
      <c r="CN76" s="68"/>
      <c r="CO76" s="69"/>
      <c r="CP76" s="66"/>
      <c r="CQ76" s="66"/>
      <c r="CR76" s="66"/>
      <c r="CS76" s="70"/>
    </row>
    <row r="77" spans="1:98">
      <c r="A77" s="19">
        <f>AB77</f>
        <v>0.75916967509025</v>
      </c>
      <c r="B77" s="39"/>
      <c r="C77" s="39"/>
      <c r="D77" s="39"/>
      <c r="E77" s="39"/>
      <c r="F77" s="39"/>
      <c r="G77" s="40" t="s">
        <v>238</v>
      </c>
      <c r="H77" s="40"/>
      <c r="I77" s="40"/>
      <c r="J77" s="333">
        <f>SUM(J6:J76)</f>
        <v>2770000</v>
      </c>
      <c r="K77" s="41">
        <f>SUM(K6:K76)</f>
        <v>768</v>
      </c>
      <c r="L77" s="41">
        <f>SUM(L6:L76)</f>
        <v>291</v>
      </c>
      <c r="M77" s="41">
        <f>SUM(M6:M76)</f>
        <v>644</v>
      </c>
      <c r="N77" s="41">
        <f>SUM(N6:N76)</f>
        <v>163</v>
      </c>
      <c r="O77" s="41">
        <f>SUM(O6:O76)</f>
        <v>0</v>
      </c>
      <c r="P77" s="41">
        <f>SUM(P6:P76)</f>
        <v>163</v>
      </c>
      <c r="Q77" s="42">
        <f>IFERROR(P77/M77,"-")</f>
        <v>0.25310559006211</v>
      </c>
      <c r="R77" s="76">
        <f>SUM(R6:R76)</f>
        <v>19</v>
      </c>
      <c r="S77" s="76">
        <f>SUM(S6:S76)</f>
        <v>25</v>
      </c>
      <c r="T77" s="42">
        <f>IFERROR(R77/P77,"-")</f>
        <v>0.11656441717791</v>
      </c>
      <c r="U77" s="338">
        <f>IFERROR(J77/P77,"-")</f>
        <v>16993.865030675</v>
      </c>
      <c r="V77" s="44">
        <f>SUM(V6:V76)</f>
        <v>22</v>
      </c>
      <c r="W77" s="42">
        <f>IFERROR(V77/P77,"-")</f>
        <v>0.13496932515337</v>
      </c>
      <c r="X77" s="333">
        <f>SUM(X6:X76)</f>
        <v>2102900</v>
      </c>
      <c r="Y77" s="333">
        <f>IFERROR(X77/P77,"-")</f>
        <v>12901.226993865</v>
      </c>
      <c r="Z77" s="333">
        <f>IFERROR(X77/V77,"-")</f>
        <v>95586.363636364</v>
      </c>
      <c r="AA77" s="333">
        <f>X77-J77</f>
        <v>-667100</v>
      </c>
      <c r="AB77" s="45">
        <f>X77/J77</f>
        <v>0.75916967509025</v>
      </c>
      <c r="AC77" s="58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0"/>
      <c r="BN77" s="60"/>
      <c r="BO77" s="60"/>
      <c r="BP77" s="60"/>
      <c r="BQ77" s="60"/>
      <c r="BR77" s="60"/>
      <c r="BS77" s="60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  <c r="CL77" s="60"/>
      <c r="CM77" s="60"/>
      <c r="CN77" s="60"/>
      <c r="CO77" s="60"/>
      <c r="CP77" s="60"/>
      <c r="CQ77" s="60"/>
      <c r="CR77" s="60"/>
      <c r="CS7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6"/>
    <mergeCell ref="J22:J26"/>
    <mergeCell ref="U22:U26"/>
    <mergeCell ref="AA22:AA26"/>
    <mergeCell ref="AB22:AB26"/>
    <mergeCell ref="A27:A31"/>
    <mergeCell ref="J27:J31"/>
    <mergeCell ref="U27:U31"/>
    <mergeCell ref="AA27:AA31"/>
    <mergeCell ref="AB27:AB31"/>
    <mergeCell ref="A32:A36"/>
    <mergeCell ref="J32:J36"/>
    <mergeCell ref="U32:U36"/>
    <mergeCell ref="AA32:AA36"/>
    <mergeCell ref="AB32:AB36"/>
    <mergeCell ref="A37:A40"/>
    <mergeCell ref="J37:J40"/>
    <mergeCell ref="U37:U40"/>
    <mergeCell ref="AA37:AA40"/>
    <mergeCell ref="AB37:AB40"/>
    <mergeCell ref="A41:A56"/>
    <mergeCell ref="J41:J56"/>
    <mergeCell ref="U41:U56"/>
    <mergeCell ref="AA41:AA56"/>
    <mergeCell ref="AB41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4"/>
    <mergeCell ref="J71:J74"/>
    <mergeCell ref="U71:U74"/>
    <mergeCell ref="AA71:AA74"/>
    <mergeCell ref="AB71:AB74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239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0.0045</v>
      </c>
      <c r="B6" s="347" t="s">
        <v>240</v>
      </c>
      <c r="C6" s="347" t="s">
        <v>241</v>
      </c>
      <c r="D6" s="347" t="s">
        <v>231</v>
      </c>
      <c r="E6" s="347" t="s">
        <v>232</v>
      </c>
      <c r="F6" s="347" t="s">
        <v>121</v>
      </c>
      <c r="G6" s="88" t="s">
        <v>242</v>
      </c>
      <c r="H6" s="88" t="s">
        <v>243</v>
      </c>
      <c r="I6" s="349" t="s">
        <v>244</v>
      </c>
      <c r="J6" s="330">
        <v>200000</v>
      </c>
      <c r="K6" s="79">
        <v>46</v>
      </c>
      <c r="L6" s="79">
        <v>0</v>
      </c>
      <c r="M6" s="79">
        <v>121</v>
      </c>
      <c r="N6" s="89">
        <v>9</v>
      </c>
      <c r="O6" s="90">
        <v>0</v>
      </c>
      <c r="P6" s="91">
        <f>N6+O6</f>
        <v>9</v>
      </c>
      <c r="Q6" s="80">
        <f>IFERROR(P6/M6,"-")</f>
        <v>0.074380165289256</v>
      </c>
      <c r="R6" s="79">
        <v>4</v>
      </c>
      <c r="S6" s="79">
        <v>2</v>
      </c>
      <c r="T6" s="80">
        <f>IFERROR(R6/(P6),"-")</f>
        <v>0.44444444444444</v>
      </c>
      <c r="U6" s="336">
        <f>IFERROR(J6/SUM(N6:O7),"-")</f>
        <v>11764.705882353</v>
      </c>
      <c r="V6" s="82">
        <v>1</v>
      </c>
      <c r="W6" s="80">
        <f>IF(P6=0,"-",V6/P6)</f>
        <v>0.11111111111111</v>
      </c>
      <c r="X6" s="335">
        <v>900</v>
      </c>
      <c r="Y6" s="336">
        <f>IFERROR(X6/P6,"-")</f>
        <v>100</v>
      </c>
      <c r="Z6" s="336">
        <f>IFERROR(X6/V6,"-")</f>
        <v>900</v>
      </c>
      <c r="AA6" s="330">
        <f>SUM(X6:X7)-SUM(J6:J7)</f>
        <v>-199100</v>
      </c>
      <c r="AB6" s="83">
        <f>SUM(X6:X7)/SUM(J6:J7)</f>
        <v>0.0045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0.22222222222222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3</v>
      </c>
      <c r="BF6" s="111">
        <f>IF(P6=0,"",IF(BE6=0,"",(BE6/P6)))</f>
        <v>0.33333333333333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0.33333333333333</v>
      </c>
      <c r="BP6" s="119">
        <v>1</v>
      </c>
      <c r="BQ6" s="120">
        <f>IFERROR(BP6/BN6,"-")</f>
        <v>0.33333333333333</v>
      </c>
      <c r="BR6" s="121">
        <v>900</v>
      </c>
      <c r="BS6" s="122">
        <f>IFERROR(BR6/BN6,"-")</f>
        <v>300</v>
      </c>
      <c r="BT6" s="123">
        <v>1</v>
      </c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>
        <v>1</v>
      </c>
      <c r="CG6" s="132">
        <f>IF(P6=0,"",IF(CF6=0,"",(CF6/P6)))</f>
        <v>0.11111111111111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1</v>
      </c>
      <c r="CP6" s="139">
        <v>900</v>
      </c>
      <c r="CQ6" s="139">
        <v>900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245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59</v>
      </c>
      <c r="L7" s="79">
        <v>48</v>
      </c>
      <c r="M7" s="79">
        <v>30</v>
      </c>
      <c r="N7" s="89">
        <v>8</v>
      </c>
      <c r="O7" s="90">
        <v>0</v>
      </c>
      <c r="P7" s="91">
        <f>N7+O7</f>
        <v>8</v>
      </c>
      <c r="Q7" s="80">
        <f>IFERROR(P7/M7,"-")</f>
        <v>0.26666666666667</v>
      </c>
      <c r="R7" s="79">
        <v>2</v>
      </c>
      <c r="S7" s="79">
        <v>0</v>
      </c>
      <c r="T7" s="80">
        <f>IFERROR(R7/(P7),"-")</f>
        <v>0.25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0.125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0.125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0.125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0.125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0.84444444444444</v>
      </c>
      <c r="B8" s="347" t="s">
        <v>246</v>
      </c>
      <c r="C8" s="347" t="s">
        <v>247</v>
      </c>
      <c r="D8" s="347" t="s">
        <v>248</v>
      </c>
      <c r="E8" s="347" t="s">
        <v>249</v>
      </c>
      <c r="F8" s="347" t="s">
        <v>121</v>
      </c>
      <c r="G8" s="88" t="s">
        <v>250</v>
      </c>
      <c r="H8" s="88" t="s">
        <v>251</v>
      </c>
      <c r="I8" s="88" t="s">
        <v>171</v>
      </c>
      <c r="J8" s="330">
        <v>225000</v>
      </c>
      <c r="K8" s="79">
        <v>15</v>
      </c>
      <c r="L8" s="79">
        <v>0</v>
      </c>
      <c r="M8" s="79">
        <v>155</v>
      </c>
      <c r="N8" s="89">
        <v>6</v>
      </c>
      <c r="O8" s="90">
        <v>1</v>
      </c>
      <c r="P8" s="91">
        <f>N8+O8</f>
        <v>7</v>
      </c>
      <c r="Q8" s="80">
        <f>IFERROR(P8/M8,"-")</f>
        <v>0.045161290322581</v>
      </c>
      <c r="R8" s="79">
        <v>2</v>
      </c>
      <c r="S8" s="79">
        <v>1</v>
      </c>
      <c r="T8" s="80">
        <f>IFERROR(R8/(P8),"-")</f>
        <v>0.28571428571429</v>
      </c>
      <c r="U8" s="336">
        <f>IFERROR(J8/SUM(N8:O11),"-")</f>
        <v>18750</v>
      </c>
      <c r="V8" s="82">
        <v>1</v>
      </c>
      <c r="W8" s="80">
        <f>IF(P8=0,"-",V8/P8)</f>
        <v>0.14285714285714</v>
      </c>
      <c r="X8" s="335">
        <v>190000</v>
      </c>
      <c r="Y8" s="336">
        <f>IFERROR(X8/P8,"-")</f>
        <v>27142.857142857</v>
      </c>
      <c r="Z8" s="336">
        <f>IFERROR(X8/V8,"-")</f>
        <v>190000</v>
      </c>
      <c r="AA8" s="330">
        <f>SUM(X8:X11)-SUM(J8:J11)</f>
        <v>-35000</v>
      </c>
      <c r="AB8" s="83">
        <f>SUM(X8:X11)/SUM(J8:J11)</f>
        <v>0.84444444444444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0.14285714285714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0.42857142857143</v>
      </c>
      <c r="BP8" s="119">
        <v>1</v>
      </c>
      <c r="BQ8" s="120">
        <f>IFERROR(BP8/BN8,"-")</f>
        <v>0.33333333333333</v>
      </c>
      <c r="BR8" s="121">
        <v>190000</v>
      </c>
      <c r="BS8" s="122">
        <f>IFERROR(BR8/BN8,"-")</f>
        <v>63333.333333333</v>
      </c>
      <c r="BT8" s="123"/>
      <c r="BU8" s="123"/>
      <c r="BV8" s="123">
        <v>1</v>
      </c>
      <c r="BW8" s="124">
        <v>3</v>
      </c>
      <c r="BX8" s="125">
        <f>IF(P8=0,"",IF(BW8=0,"",(BW8/P8)))</f>
        <v>0.42857142857143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190000</v>
      </c>
      <c r="CQ8" s="139">
        <v>190000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347" t="s">
        <v>252</v>
      </c>
      <c r="C9" s="347"/>
      <c r="D9" s="347"/>
      <c r="E9" s="347"/>
      <c r="F9" s="347" t="s">
        <v>71</v>
      </c>
      <c r="G9" s="88"/>
      <c r="H9" s="88"/>
      <c r="I9" s="88"/>
      <c r="J9" s="330"/>
      <c r="K9" s="79">
        <v>14</v>
      </c>
      <c r="L9" s="79">
        <v>8</v>
      </c>
      <c r="M9" s="79">
        <v>3</v>
      </c>
      <c r="N9" s="89">
        <v>0</v>
      </c>
      <c r="O9" s="90">
        <v>0</v>
      </c>
      <c r="P9" s="91">
        <f>N9+O9</f>
        <v>0</v>
      </c>
      <c r="Q9" s="80">
        <f>IFERROR(P9/M9,"-")</f>
        <v>0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253</v>
      </c>
      <c r="C10" s="347" t="s">
        <v>247</v>
      </c>
      <c r="D10" s="347" t="s">
        <v>254</v>
      </c>
      <c r="E10" s="347" t="s">
        <v>255</v>
      </c>
      <c r="F10" s="347" t="s">
        <v>121</v>
      </c>
      <c r="G10" s="88" t="s">
        <v>250</v>
      </c>
      <c r="H10" s="88" t="s">
        <v>251</v>
      </c>
      <c r="I10" s="88"/>
      <c r="J10" s="330"/>
      <c r="K10" s="79">
        <v>3</v>
      </c>
      <c r="L10" s="79">
        <v>0</v>
      </c>
      <c r="M10" s="79">
        <v>165</v>
      </c>
      <c r="N10" s="89">
        <v>1</v>
      </c>
      <c r="O10" s="90">
        <v>0</v>
      </c>
      <c r="P10" s="91">
        <f>N10+O10</f>
        <v>1</v>
      </c>
      <c r="Q10" s="80">
        <f>IFERROR(P10/M10,"-")</f>
        <v>0.0060606060606061</v>
      </c>
      <c r="R10" s="79">
        <v>0</v>
      </c>
      <c r="S10" s="79">
        <v>0</v>
      </c>
      <c r="T10" s="80">
        <f>IFERROR(R10/(P10),"-")</f>
        <v>0</v>
      </c>
      <c r="U10" s="336"/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1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256</v>
      </c>
      <c r="C11" s="347"/>
      <c r="D11" s="347"/>
      <c r="E11" s="347"/>
      <c r="F11" s="347" t="s">
        <v>71</v>
      </c>
      <c r="G11" s="88"/>
      <c r="H11" s="88"/>
      <c r="I11" s="88"/>
      <c r="J11" s="330"/>
      <c r="K11" s="79">
        <v>18</v>
      </c>
      <c r="L11" s="79">
        <v>12</v>
      </c>
      <c r="M11" s="79">
        <v>6</v>
      </c>
      <c r="N11" s="89">
        <v>4</v>
      </c>
      <c r="O11" s="90">
        <v>0</v>
      </c>
      <c r="P11" s="91">
        <f>N11+O11</f>
        <v>4</v>
      </c>
      <c r="Q11" s="80">
        <f>IFERROR(P11/M11,"-")</f>
        <v>0.66666666666667</v>
      </c>
      <c r="R11" s="79">
        <v>1</v>
      </c>
      <c r="S11" s="79">
        <v>0</v>
      </c>
      <c r="T11" s="80">
        <f>IFERROR(R11/(P11),"-")</f>
        <v>0.25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4</v>
      </c>
      <c r="BO11" s="118">
        <f>IF(P11=0,"",IF(BN11=0,"",(BN11/P11)))</f>
        <v>1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</v>
      </c>
      <c r="B12" s="347" t="s">
        <v>257</v>
      </c>
      <c r="C12" s="347" t="s">
        <v>258</v>
      </c>
      <c r="D12" s="347" t="s">
        <v>259</v>
      </c>
      <c r="E12" s="347"/>
      <c r="F12" s="347" t="s">
        <v>260</v>
      </c>
      <c r="G12" s="88" t="s">
        <v>261</v>
      </c>
      <c r="H12" s="88" t="s">
        <v>262</v>
      </c>
      <c r="I12" s="88" t="s">
        <v>263</v>
      </c>
      <c r="J12" s="330">
        <v>45000</v>
      </c>
      <c r="K12" s="79">
        <v>6</v>
      </c>
      <c r="L12" s="79">
        <v>0</v>
      </c>
      <c r="M12" s="79">
        <v>17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336">
        <f>IFERROR(J12/SUM(N12:O13),"-")</f>
        <v>5625</v>
      </c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>
        <f>SUM(X12:X13)-SUM(J12:J13)</f>
        <v>-45000</v>
      </c>
      <c r="AB12" s="83">
        <f>SUM(X12:X13)/SUM(J12:J13)</f>
        <v>0</v>
      </c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264</v>
      </c>
      <c r="C13" s="347"/>
      <c r="D13" s="347"/>
      <c r="E13" s="347"/>
      <c r="F13" s="347" t="s">
        <v>71</v>
      </c>
      <c r="G13" s="88"/>
      <c r="H13" s="88"/>
      <c r="I13" s="88"/>
      <c r="J13" s="330"/>
      <c r="K13" s="79">
        <v>68</v>
      </c>
      <c r="L13" s="79">
        <v>30</v>
      </c>
      <c r="M13" s="79">
        <v>24</v>
      </c>
      <c r="N13" s="89">
        <v>8</v>
      </c>
      <c r="O13" s="90">
        <v>0</v>
      </c>
      <c r="P13" s="91">
        <f>N13+O13</f>
        <v>8</v>
      </c>
      <c r="Q13" s="80">
        <f>IFERROR(P13/M13,"-")</f>
        <v>0.33333333333333</v>
      </c>
      <c r="R13" s="79">
        <v>1</v>
      </c>
      <c r="S13" s="79">
        <v>4</v>
      </c>
      <c r="T13" s="80">
        <f>IFERROR(R13/(P13),"-")</f>
        <v>0.125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0.25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0.25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4</v>
      </c>
      <c r="BX13" s="125">
        <f>IF(P13=0,"",IF(BW13=0,"",(BW13/P13)))</f>
        <v>0.5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0.012</v>
      </c>
      <c r="B14" s="347" t="s">
        <v>265</v>
      </c>
      <c r="C14" s="347" t="s">
        <v>258</v>
      </c>
      <c r="D14" s="347" t="s">
        <v>266</v>
      </c>
      <c r="E14" s="347"/>
      <c r="F14" s="347" t="s">
        <v>66</v>
      </c>
      <c r="G14" s="88" t="s">
        <v>267</v>
      </c>
      <c r="H14" s="88" t="s">
        <v>268</v>
      </c>
      <c r="I14" s="88" t="s">
        <v>161</v>
      </c>
      <c r="J14" s="330">
        <v>75000</v>
      </c>
      <c r="K14" s="79">
        <v>0</v>
      </c>
      <c r="L14" s="79">
        <v>0</v>
      </c>
      <c r="M14" s="79">
        <v>0</v>
      </c>
      <c r="N14" s="89">
        <v>9</v>
      </c>
      <c r="O14" s="90">
        <v>0</v>
      </c>
      <c r="P14" s="91">
        <f>N14+O14</f>
        <v>9</v>
      </c>
      <c r="Q14" s="80" t="str">
        <f>IFERROR(P14/M14,"-")</f>
        <v>-</v>
      </c>
      <c r="R14" s="79">
        <v>2</v>
      </c>
      <c r="S14" s="79">
        <v>1</v>
      </c>
      <c r="T14" s="80">
        <f>IFERROR(R14/(P14),"-")</f>
        <v>0.22222222222222</v>
      </c>
      <c r="U14" s="336">
        <f>IFERROR(J14/SUM(N14:O15),"-")</f>
        <v>6818.1818181818</v>
      </c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>
        <f>SUM(X14:X15)-SUM(J14:J15)</f>
        <v>-74100</v>
      </c>
      <c r="AB14" s="83">
        <f>SUM(X14:X15)/SUM(J14:J15)</f>
        <v>0.012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0.11111111111111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4</v>
      </c>
      <c r="BO14" s="118">
        <f>IF(P14=0,"",IF(BN14=0,"",(BN14/P14)))</f>
        <v>0.44444444444444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3</v>
      </c>
      <c r="BX14" s="125">
        <f>IF(P14=0,"",IF(BW14=0,"",(BW14/P14)))</f>
        <v>0.33333333333333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1</v>
      </c>
      <c r="CG14" s="132">
        <f>IF(P14=0,"",IF(CF14=0,"",(CF14/P14)))</f>
        <v>0.11111111111111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269</v>
      </c>
      <c r="C15" s="347"/>
      <c r="D15" s="347"/>
      <c r="E15" s="347"/>
      <c r="F15" s="347" t="s">
        <v>71</v>
      </c>
      <c r="G15" s="88"/>
      <c r="H15" s="88"/>
      <c r="I15" s="88"/>
      <c r="J15" s="330"/>
      <c r="K15" s="79">
        <v>21</v>
      </c>
      <c r="L15" s="79">
        <v>13</v>
      </c>
      <c r="M15" s="79">
        <v>9</v>
      </c>
      <c r="N15" s="89">
        <v>2</v>
      </c>
      <c r="O15" s="90">
        <v>0</v>
      </c>
      <c r="P15" s="91">
        <f>N15+O15</f>
        <v>2</v>
      </c>
      <c r="Q15" s="80">
        <f>IFERROR(P15/M15,"-")</f>
        <v>0.22222222222222</v>
      </c>
      <c r="R15" s="79">
        <v>1</v>
      </c>
      <c r="S15" s="79">
        <v>0</v>
      </c>
      <c r="T15" s="80">
        <f>IFERROR(R15/(P15),"-")</f>
        <v>0.5</v>
      </c>
      <c r="U15" s="336"/>
      <c r="V15" s="82">
        <v>1</v>
      </c>
      <c r="W15" s="80">
        <f>IF(P15=0,"-",V15/P15)</f>
        <v>0.5</v>
      </c>
      <c r="X15" s="335">
        <v>900</v>
      </c>
      <c r="Y15" s="336">
        <f>IFERROR(X15/P15,"-")</f>
        <v>450</v>
      </c>
      <c r="Z15" s="336">
        <f>IFERROR(X15/V15,"-")</f>
        <v>900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1</v>
      </c>
      <c r="BX15" s="125">
        <f>IF(P15=0,"",IF(BW15=0,"",(BW15/P15)))</f>
        <v>0.5</v>
      </c>
      <c r="BY15" s="126">
        <v>1</v>
      </c>
      <c r="BZ15" s="127">
        <f>IFERROR(BY15/BW15,"-")</f>
        <v>1</v>
      </c>
      <c r="CA15" s="128">
        <v>900</v>
      </c>
      <c r="CB15" s="129">
        <f>IFERROR(CA15/BW15,"-")</f>
        <v>900</v>
      </c>
      <c r="CC15" s="130">
        <v>1</v>
      </c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900</v>
      </c>
      <c r="CQ15" s="139">
        <v>900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</v>
      </c>
      <c r="B16" s="347" t="s">
        <v>270</v>
      </c>
      <c r="C16" s="347" t="s">
        <v>241</v>
      </c>
      <c r="D16" s="347" t="s">
        <v>271</v>
      </c>
      <c r="E16" s="347"/>
      <c r="F16" s="347" t="s">
        <v>66</v>
      </c>
      <c r="G16" s="88" t="s">
        <v>272</v>
      </c>
      <c r="H16" s="88" t="s">
        <v>273</v>
      </c>
      <c r="I16" s="88" t="s">
        <v>274</v>
      </c>
      <c r="J16" s="330">
        <v>75000</v>
      </c>
      <c r="K16" s="79">
        <v>0</v>
      </c>
      <c r="L16" s="79">
        <v>0</v>
      </c>
      <c r="M16" s="79">
        <v>0</v>
      </c>
      <c r="N16" s="89">
        <v>31</v>
      </c>
      <c r="O16" s="90">
        <v>0</v>
      </c>
      <c r="P16" s="91">
        <f>N16+O16</f>
        <v>31</v>
      </c>
      <c r="Q16" s="80" t="str">
        <f>IFERROR(P16/M16,"-")</f>
        <v>-</v>
      </c>
      <c r="R16" s="79">
        <v>2</v>
      </c>
      <c r="S16" s="79">
        <v>3</v>
      </c>
      <c r="T16" s="80">
        <f>IFERROR(R16/(P16),"-")</f>
        <v>0.064516129032258</v>
      </c>
      <c r="U16" s="336">
        <f>IFERROR(J16/SUM(N16:O17),"-")</f>
        <v>2083.3333333333</v>
      </c>
      <c r="V16" s="82">
        <v>2</v>
      </c>
      <c r="W16" s="80">
        <f>IF(P16=0,"-",V16/P16)</f>
        <v>0.064516129032258</v>
      </c>
      <c r="X16" s="335">
        <v>0</v>
      </c>
      <c r="Y16" s="336">
        <f>IFERROR(X16/P16,"-")</f>
        <v>0</v>
      </c>
      <c r="Z16" s="336">
        <f>IFERROR(X16/V16,"-")</f>
        <v>0</v>
      </c>
      <c r="AA16" s="330">
        <f>SUM(X16:X17)-SUM(J16:J17)</f>
        <v>-75000</v>
      </c>
      <c r="AB16" s="83">
        <f>SUM(X16:X17)/SUM(J16:J17)</f>
        <v>0</v>
      </c>
      <c r="AC16" s="77"/>
      <c r="AD16" s="92">
        <v>1</v>
      </c>
      <c r="AE16" s="93">
        <f>IF(P16=0,"",IF(AD16=0,"",(AD16/P16)))</f>
        <v>0.032258064516129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>
        <v>12</v>
      </c>
      <c r="AN16" s="99">
        <f>IF(P16=0,"",IF(AM16=0,"",(AM16/P16)))</f>
        <v>0.38709677419355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5</v>
      </c>
      <c r="AW16" s="105">
        <f>IF(P16=0,"",IF(AV16=0,"",(AV16/P16)))</f>
        <v>0.16129032258065</v>
      </c>
      <c r="AX16" s="104">
        <v>1</v>
      </c>
      <c r="AY16" s="106">
        <f>IFERROR(AX16/AV16,"-")</f>
        <v>0.2</v>
      </c>
      <c r="AZ16" s="107">
        <v>10000</v>
      </c>
      <c r="BA16" s="108">
        <f>IFERROR(AZ16/AV16,"-")</f>
        <v>2000</v>
      </c>
      <c r="BB16" s="109">
        <v>1</v>
      </c>
      <c r="BC16" s="109"/>
      <c r="BD16" s="109"/>
      <c r="BE16" s="110">
        <v>2</v>
      </c>
      <c r="BF16" s="111">
        <f>IF(P16=0,"",IF(BE16=0,"",(BE16/P16)))</f>
        <v>0.064516129032258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6</v>
      </c>
      <c r="BO16" s="118">
        <f>IF(P16=0,"",IF(BN16=0,"",(BN16/P16)))</f>
        <v>0.19354838709677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5</v>
      </c>
      <c r="BX16" s="125">
        <f>IF(P16=0,"",IF(BW16=0,"",(BW16/P16)))</f>
        <v>0.16129032258065</v>
      </c>
      <c r="BY16" s="126">
        <v>1</v>
      </c>
      <c r="BZ16" s="127">
        <f>IFERROR(BY16/BW16,"-")</f>
        <v>0.2</v>
      </c>
      <c r="CA16" s="128">
        <v>10000</v>
      </c>
      <c r="CB16" s="129">
        <f>IFERROR(CA16/BW16,"-")</f>
        <v>2000</v>
      </c>
      <c r="CC16" s="130">
        <v>1</v>
      </c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0</v>
      </c>
      <c r="CQ16" s="139">
        <v>10000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275</v>
      </c>
      <c r="C17" s="347"/>
      <c r="D17" s="347"/>
      <c r="E17" s="347"/>
      <c r="F17" s="347" t="s">
        <v>71</v>
      </c>
      <c r="G17" s="88"/>
      <c r="H17" s="88"/>
      <c r="I17" s="88"/>
      <c r="J17" s="330"/>
      <c r="K17" s="79">
        <v>47</v>
      </c>
      <c r="L17" s="79">
        <v>25</v>
      </c>
      <c r="M17" s="79">
        <v>19</v>
      </c>
      <c r="N17" s="89">
        <v>5</v>
      </c>
      <c r="O17" s="90">
        <v>0</v>
      </c>
      <c r="P17" s="91">
        <f>N17+O17</f>
        <v>5</v>
      </c>
      <c r="Q17" s="80">
        <f>IFERROR(P17/M17,"-")</f>
        <v>0.26315789473684</v>
      </c>
      <c r="R17" s="79">
        <v>0</v>
      </c>
      <c r="S17" s="79">
        <v>1</v>
      </c>
      <c r="T17" s="80">
        <f>IFERROR(R17/(P17),"-")</f>
        <v>0</v>
      </c>
      <c r="U17" s="336"/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2</v>
      </c>
      <c r="AN17" s="99">
        <f>IF(P17=0,"",IF(AM17=0,"",(AM17/P17)))</f>
        <v>0.4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0.2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2</v>
      </c>
      <c r="BX17" s="125">
        <f>IF(P17=0,"",IF(BW17=0,"",(BW17/P17)))</f>
        <v>0.4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0.048</v>
      </c>
      <c r="B18" s="347" t="s">
        <v>276</v>
      </c>
      <c r="C18" s="347" t="s">
        <v>241</v>
      </c>
      <c r="D18" s="347" t="s">
        <v>277</v>
      </c>
      <c r="E18" s="347"/>
      <c r="F18" s="347" t="s">
        <v>66</v>
      </c>
      <c r="G18" s="88" t="s">
        <v>278</v>
      </c>
      <c r="H18" s="88" t="s">
        <v>279</v>
      </c>
      <c r="I18" s="88" t="s">
        <v>280</v>
      </c>
      <c r="J18" s="330">
        <v>125000</v>
      </c>
      <c r="K18" s="79">
        <v>0</v>
      </c>
      <c r="L18" s="79">
        <v>0</v>
      </c>
      <c r="M18" s="79">
        <v>0</v>
      </c>
      <c r="N18" s="89">
        <v>11</v>
      </c>
      <c r="O18" s="90">
        <v>0</v>
      </c>
      <c r="P18" s="91">
        <f>N18+O18</f>
        <v>11</v>
      </c>
      <c r="Q18" s="80" t="str">
        <f>IFERROR(P18/M18,"-")</f>
        <v>-</v>
      </c>
      <c r="R18" s="79">
        <v>0</v>
      </c>
      <c r="S18" s="79">
        <v>0</v>
      </c>
      <c r="T18" s="80">
        <f>IFERROR(R18/(P18),"-")</f>
        <v>0</v>
      </c>
      <c r="U18" s="336">
        <f>IFERROR(J18/SUM(N18:O19),"-")</f>
        <v>8928.5714285714</v>
      </c>
      <c r="V18" s="82">
        <v>2</v>
      </c>
      <c r="W18" s="80">
        <f>IF(P18=0,"-",V18/P18)</f>
        <v>0.18181818181818</v>
      </c>
      <c r="X18" s="335">
        <v>6000</v>
      </c>
      <c r="Y18" s="336">
        <f>IFERROR(X18/P18,"-")</f>
        <v>545.45454545455</v>
      </c>
      <c r="Z18" s="336">
        <f>IFERROR(X18/V18,"-")</f>
        <v>3000</v>
      </c>
      <c r="AA18" s="330">
        <f>SUM(X18:X19)-SUM(J18:J19)</f>
        <v>-119000</v>
      </c>
      <c r="AB18" s="83">
        <f>SUM(X18:X19)/SUM(J18:J19)</f>
        <v>0.048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5</v>
      </c>
      <c r="AN18" s="99">
        <f>IF(P18=0,"",IF(AM18=0,"",(AM18/P18)))</f>
        <v>0.45454545454545</v>
      </c>
      <c r="AO18" s="98">
        <v>1</v>
      </c>
      <c r="AP18" s="100">
        <f>IFERROR(AO18/AM18,"-")</f>
        <v>0.2</v>
      </c>
      <c r="AQ18" s="101">
        <v>6000</v>
      </c>
      <c r="AR18" s="102">
        <f>IFERROR(AQ18/AM18,"-")</f>
        <v>1200</v>
      </c>
      <c r="AS18" s="103"/>
      <c r="AT18" s="103">
        <v>1</v>
      </c>
      <c r="AU18" s="103"/>
      <c r="AV18" s="104">
        <v>1</v>
      </c>
      <c r="AW18" s="105">
        <f>IF(P18=0,"",IF(AV18=0,"",(AV18/P18)))</f>
        <v>0.090909090909091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2</v>
      </c>
      <c r="BO18" s="118">
        <f>IF(P18=0,"",IF(BN18=0,"",(BN18/P18)))</f>
        <v>0.18181818181818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2</v>
      </c>
      <c r="BX18" s="125">
        <f>IF(P18=0,"",IF(BW18=0,"",(BW18/P18)))</f>
        <v>0.18181818181818</v>
      </c>
      <c r="BY18" s="126">
        <v>1</v>
      </c>
      <c r="BZ18" s="127">
        <f>IFERROR(BY18/BW18,"-")</f>
        <v>0.5</v>
      </c>
      <c r="CA18" s="128">
        <v>3000</v>
      </c>
      <c r="CB18" s="129">
        <f>IFERROR(CA18/BW18,"-")</f>
        <v>1500</v>
      </c>
      <c r="CC18" s="130">
        <v>1</v>
      </c>
      <c r="CD18" s="130"/>
      <c r="CE18" s="130"/>
      <c r="CF18" s="131">
        <v>1</v>
      </c>
      <c r="CG18" s="132">
        <f>IF(P18=0,"",IF(CF18=0,"",(CF18/P18)))</f>
        <v>0.090909090909091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2</v>
      </c>
      <c r="CP18" s="139">
        <v>6000</v>
      </c>
      <c r="CQ18" s="139">
        <v>6000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281</v>
      </c>
      <c r="C19" s="347"/>
      <c r="D19" s="347"/>
      <c r="E19" s="347"/>
      <c r="F19" s="347" t="s">
        <v>71</v>
      </c>
      <c r="G19" s="88"/>
      <c r="H19" s="88"/>
      <c r="I19" s="88"/>
      <c r="J19" s="330"/>
      <c r="K19" s="79">
        <v>42</v>
      </c>
      <c r="L19" s="79">
        <v>20</v>
      </c>
      <c r="M19" s="79">
        <v>8</v>
      </c>
      <c r="N19" s="89">
        <v>3</v>
      </c>
      <c r="O19" s="90">
        <v>0</v>
      </c>
      <c r="P19" s="91">
        <f>N19+O19</f>
        <v>3</v>
      </c>
      <c r="Q19" s="80">
        <f>IFERROR(P19/M19,"-")</f>
        <v>0.375</v>
      </c>
      <c r="R19" s="79">
        <v>0</v>
      </c>
      <c r="S19" s="79">
        <v>0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0.33333333333333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2</v>
      </c>
      <c r="BO19" s="118">
        <f>IF(P19=0,"",IF(BN19=0,"",(BN19/P19)))</f>
        <v>0.66666666666667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30"/>
      <c r="B20" s="85"/>
      <c r="C20" s="86"/>
      <c r="D20" s="86"/>
      <c r="E20" s="86"/>
      <c r="F20" s="87"/>
      <c r="G20" s="88"/>
      <c r="H20" s="88"/>
      <c r="I20" s="88"/>
      <c r="J20" s="331"/>
      <c r="K20" s="34"/>
      <c r="L20" s="34"/>
      <c r="M20" s="31"/>
      <c r="N20" s="23"/>
      <c r="O20" s="23"/>
      <c r="P20" s="23"/>
      <c r="Q20" s="32"/>
      <c r="R20" s="32"/>
      <c r="S20" s="23"/>
      <c r="T20" s="32"/>
      <c r="U20" s="337"/>
      <c r="V20" s="25"/>
      <c r="W20" s="25"/>
      <c r="X20" s="337"/>
      <c r="Y20" s="337"/>
      <c r="Z20" s="337"/>
      <c r="AA20" s="337"/>
      <c r="AB20" s="33"/>
      <c r="AC20" s="57"/>
      <c r="AD20" s="61"/>
      <c r="AE20" s="62"/>
      <c r="AF20" s="61"/>
      <c r="AG20" s="65"/>
      <c r="AH20" s="66"/>
      <c r="AI20" s="67"/>
      <c r="AJ20" s="68"/>
      <c r="AK20" s="68"/>
      <c r="AL20" s="68"/>
      <c r="AM20" s="61"/>
      <c r="AN20" s="62"/>
      <c r="AO20" s="61"/>
      <c r="AP20" s="65"/>
      <c r="AQ20" s="66"/>
      <c r="AR20" s="67"/>
      <c r="AS20" s="68"/>
      <c r="AT20" s="68"/>
      <c r="AU20" s="68"/>
      <c r="AV20" s="61"/>
      <c r="AW20" s="62"/>
      <c r="AX20" s="61"/>
      <c r="AY20" s="65"/>
      <c r="AZ20" s="66"/>
      <c r="BA20" s="67"/>
      <c r="BB20" s="68"/>
      <c r="BC20" s="68"/>
      <c r="BD20" s="68"/>
      <c r="BE20" s="61"/>
      <c r="BF20" s="62"/>
      <c r="BG20" s="61"/>
      <c r="BH20" s="65"/>
      <c r="BI20" s="66"/>
      <c r="BJ20" s="67"/>
      <c r="BK20" s="68"/>
      <c r="BL20" s="68"/>
      <c r="BM20" s="68"/>
      <c r="BN20" s="63"/>
      <c r="BO20" s="64"/>
      <c r="BP20" s="61"/>
      <c r="BQ20" s="65"/>
      <c r="BR20" s="66"/>
      <c r="BS20" s="67"/>
      <c r="BT20" s="68"/>
      <c r="BU20" s="68"/>
      <c r="BV20" s="68"/>
      <c r="BW20" s="63"/>
      <c r="BX20" s="64"/>
      <c r="BY20" s="61"/>
      <c r="BZ20" s="65"/>
      <c r="CA20" s="66"/>
      <c r="CB20" s="67"/>
      <c r="CC20" s="68"/>
      <c r="CD20" s="68"/>
      <c r="CE20" s="68"/>
      <c r="CF20" s="63"/>
      <c r="CG20" s="64"/>
      <c r="CH20" s="61"/>
      <c r="CI20" s="65"/>
      <c r="CJ20" s="66"/>
      <c r="CK20" s="67"/>
      <c r="CL20" s="68"/>
      <c r="CM20" s="68"/>
      <c r="CN20" s="68"/>
      <c r="CO20" s="69"/>
      <c r="CP20" s="66"/>
      <c r="CQ20" s="66"/>
      <c r="CR20" s="66"/>
      <c r="CS20" s="70"/>
    </row>
    <row r="21" spans="1:98">
      <c r="A21" s="30"/>
      <c r="B21" s="37"/>
      <c r="C21" s="21"/>
      <c r="D21" s="21"/>
      <c r="E21" s="21"/>
      <c r="F21" s="22"/>
      <c r="G21" s="36"/>
      <c r="H21" s="36"/>
      <c r="I21" s="73"/>
      <c r="J21" s="332"/>
      <c r="K21" s="34"/>
      <c r="L21" s="34"/>
      <c r="M21" s="31"/>
      <c r="N21" s="23"/>
      <c r="O21" s="23"/>
      <c r="P21" s="23"/>
      <c r="Q21" s="32"/>
      <c r="R21" s="32"/>
      <c r="S21" s="23"/>
      <c r="T21" s="32"/>
      <c r="U21" s="337"/>
      <c r="V21" s="25"/>
      <c r="W21" s="25"/>
      <c r="X21" s="337"/>
      <c r="Y21" s="337"/>
      <c r="Z21" s="337"/>
      <c r="AA21" s="337"/>
      <c r="AB21" s="33"/>
      <c r="AC21" s="59"/>
      <c r="AD21" s="61"/>
      <c r="AE21" s="62"/>
      <c r="AF21" s="61"/>
      <c r="AG21" s="65"/>
      <c r="AH21" s="66"/>
      <c r="AI21" s="67"/>
      <c r="AJ21" s="68"/>
      <c r="AK21" s="68"/>
      <c r="AL21" s="68"/>
      <c r="AM21" s="61"/>
      <c r="AN21" s="62"/>
      <c r="AO21" s="61"/>
      <c r="AP21" s="65"/>
      <c r="AQ21" s="66"/>
      <c r="AR21" s="67"/>
      <c r="AS21" s="68"/>
      <c r="AT21" s="68"/>
      <c r="AU21" s="68"/>
      <c r="AV21" s="61"/>
      <c r="AW21" s="62"/>
      <c r="AX21" s="61"/>
      <c r="AY21" s="65"/>
      <c r="AZ21" s="66"/>
      <c r="BA21" s="67"/>
      <c r="BB21" s="68"/>
      <c r="BC21" s="68"/>
      <c r="BD21" s="68"/>
      <c r="BE21" s="61"/>
      <c r="BF21" s="62"/>
      <c r="BG21" s="61"/>
      <c r="BH21" s="65"/>
      <c r="BI21" s="66"/>
      <c r="BJ21" s="67"/>
      <c r="BK21" s="68"/>
      <c r="BL21" s="68"/>
      <c r="BM21" s="68"/>
      <c r="BN21" s="63"/>
      <c r="BO21" s="64"/>
      <c r="BP21" s="61"/>
      <c r="BQ21" s="65"/>
      <c r="BR21" s="66"/>
      <c r="BS21" s="67"/>
      <c r="BT21" s="68"/>
      <c r="BU21" s="68"/>
      <c r="BV21" s="68"/>
      <c r="BW21" s="63"/>
      <c r="BX21" s="64"/>
      <c r="BY21" s="61"/>
      <c r="BZ21" s="65"/>
      <c r="CA21" s="66"/>
      <c r="CB21" s="67"/>
      <c r="CC21" s="68"/>
      <c r="CD21" s="68"/>
      <c r="CE21" s="68"/>
      <c r="CF21" s="63"/>
      <c r="CG21" s="64"/>
      <c r="CH21" s="61"/>
      <c r="CI21" s="65"/>
      <c r="CJ21" s="66"/>
      <c r="CK21" s="67"/>
      <c r="CL21" s="68"/>
      <c r="CM21" s="68"/>
      <c r="CN21" s="68"/>
      <c r="CO21" s="69"/>
      <c r="CP21" s="66"/>
      <c r="CQ21" s="66"/>
      <c r="CR21" s="66"/>
      <c r="CS21" s="70"/>
    </row>
    <row r="22" spans="1:98">
      <c r="A22" s="19">
        <f>AB22</f>
        <v>0.2655033557047</v>
      </c>
      <c r="B22" s="39"/>
      <c r="C22" s="39"/>
      <c r="D22" s="39"/>
      <c r="E22" s="39"/>
      <c r="F22" s="39"/>
      <c r="G22" s="40" t="s">
        <v>282</v>
      </c>
      <c r="H22" s="40"/>
      <c r="I22" s="40"/>
      <c r="J22" s="333">
        <f>SUM(J6:J21)</f>
        <v>745000</v>
      </c>
      <c r="K22" s="41">
        <f>SUM(K6:K21)</f>
        <v>339</v>
      </c>
      <c r="L22" s="41">
        <f>SUM(L6:L21)</f>
        <v>156</v>
      </c>
      <c r="M22" s="41">
        <f>SUM(M6:M21)</f>
        <v>557</v>
      </c>
      <c r="N22" s="41">
        <f>SUM(N6:N21)</f>
        <v>97</v>
      </c>
      <c r="O22" s="41">
        <f>SUM(O6:O21)</f>
        <v>1</v>
      </c>
      <c r="P22" s="41">
        <f>SUM(P6:P21)</f>
        <v>98</v>
      </c>
      <c r="Q22" s="42">
        <f>IFERROR(P22/M22,"-")</f>
        <v>0.17594254937163</v>
      </c>
      <c r="R22" s="76">
        <f>SUM(R6:R21)</f>
        <v>15</v>
      </c>
      <c r="S22" s="76">
        <f>SUM(S6:S21)</f>
        <v>12</v>
      </c>
      <c r="T22" s="42">
        <f>IFERROR(R22/P22,"-")</f>
        <v>0.1530612244898</v>
      </c>
      <c r="U22" s="338">
        <f>IFERROR(J22/P22,"-")</f>
        <v>7602.0408163265</v>
      </c>
      <c r="V22" s="44">
        <f>SUM(V6:V21)</f>
        <v>7</v>
      </c>
      <c r="W22" s="42">
        <f>IFERROR(V22/P22,"-")</f>
        <v>0.071428571428571</v>
      </c>
      <c r="X22" s="333">
        <f>SUM(X6:X21)</f>
        <v>197800</v>
      </c>
      <c r="Y22" s="333">
        <f>IFERROR(X22/P22,"-")</f>
        <v>2018.3673469388</v>
      </c>
      <c r="Z22" s="333">
        <f>IFERROR(X22/V22,"-")</f>
        <v>28257.142857143</v>
      </c>
      <c r="AA22" s="333">
        <f>X22-J22</f>
        <v>-547200</v>
      </c>
      <c r="AB22" s="45">
        <f>X22/J22</f>
        <v>0.2655033557047</v>
      </c>
      <c r="AC22" s="58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1"/>
    <mergeCell ref="J8:J11"/>
    <mergeCell ref="U8:U11"/>
    <mergeCell ref="AA8:AA11"/>
    <mergeCell ref="AB8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283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284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285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286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287</v>
      </c>
      <c r="C6" s="347"/>
      <c r="D6" s="347" t="s">
        <v>105</v>
      </c>
      <c r="E6" s="175" t="s">
        <v>288</v>
      </c>
      <c r="F6" s="175" t="s">
        <v>289</v>
      </c>
      <c r="G6" s="340">
        <v>0</v>
      </c>
      <c r="H6" s="340">
        <v>1500</v>
      </c>
      <c r="I6" s="176">
        <v>0</v>
      </c>
      <c r="J6" s="176">
        <v>0</v>
      </c>
      <c r="K6" s="176">
        <v>5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290</v>
      </c>
      <c r="C7" s="347"/>
      <c r="D7" s="347" t="s">
        <v>105</v>
      </c>
      <c r="E7" s="175" t="s">
        <v>291</v>
      </c>
      <c r="F7" s="175" t="s">
        <v>289</v>
      </c>
      <c r="G7" s="340">
        <v>0</v>
      </c>
      <c r="H7" s="340">
        <v>1500</v>
      </c>
      <c r="I7" s="176">
        <v>0</v>
      </c>
      <c r="J7" s="176">
        <v>0</v>
      </c>
      <c r="K7" s="176">
        <v>5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292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10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293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284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294</v>
      </c>
      <c r="C6" s="347" t="s">
        <v>295</v>
      </c>
      <c r="D6" s="347" t="s">
        <v>121</v>
      </c>
      <c r="E6" s="175" t="s">
        <v>296</v>
      </c>
      <c r="F6" s="175" t="s">
        <v>289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1.4585865601667</v>
      </c>
      <c r="B7" s="347" t="s">
        <v>297</v>
      </c>
      <c r="C7" s="347" t="s">
        <v>295</v>
      </c>
      <c r="D7" s="347" t="s">
        <v>121</v>
      </c>
      <c r="E7" s="175" t="s">
        <v>298</v>
      </c>
      <c r="F7" s="175" t="s">
        <v>289</v>
      </c>
      <c r="G7" s="340">
        <v>2326636</v>
      </c>
      <c r="H7" s="176">
        <v>1786</v>
      </c>
      <c r="I7" s="176">
        <v>0</v>
      </c>
      <c r="J7" s="176">
        <v>63896</v>
      </c>
      <c r="K7" s="177">
        <v>624</v>
      </c>
      <c r="L7" s="179">
        <f>IFERROR(K7/J7,"-")</f>
        <v>0.0097658695379992</v>
      </c>
      <c r="M7" s="176">
        <v>72</v>
      </c>
      <c r="N7" s="176">
        <v>186</v>
      </c>
      <c r="O7" s="179">
        <f>IFERROR(M7/(K7),"-")</f>
        <v>0.11538461538462</v>
      </c>
      <c r="P7" s="180">
        <f>IFERROR(G7/SUM(K7:K7),"-")</f>
        <v>3728.5833333333</v>
      </c>
      <c r="Q7" s="181">
        <v>63</v>
      </c>
      <c r="R7" s="179">
        <f>IF(K7=0,"-",Q7/K7)</f>
        <v>0.10096153846154</v>
      </c>
      <c r="S7" s="345">
        <v>3393600</v>
      </c>
      <c r="T7" s="346">
        <f>IFERROR(S7/K7,"-")</f>
        <v>5438.4615384615</v>
      </c>
      <c r="U7" s="346">
        <f>IFERROR(S7/Q7,"-")</f>
        <v>53866.666666667</v>
      </c>
      <c r="V7" s="340">
        <f>SUM(S7:S7)-SUM(G7:G7)</f>
        <v>1066964</v>
      </c>
      <c r="W7" s="183">
        <f>SUM(S7:S7)/SUM(G7:G7)</f>
        <v>1.4585865601667</v>
      </c>
      <c r="Y7" s="184">
        <v>1</v>
      </c>
      <c r="Z7" s="185">
        <f>IF(K7=0,"",IF(Y7=0,"",(Y7/K7)))</f>
        <v>0.0016025641025641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</v>
      </c>
      <c r="AI7" s="191">
        <f>IF(K7=0,"",IF(AH7=0,"",(AH7/K7)))</f>
        <v>0.0016025641025641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1</v>
      </c>
      <c r="AR7" s="197">
        <f>IF(K7=0,"",IF(AQ7=0,"",(AQ7/K7)))</f>
        <v>0.0016025641025641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23</v>
      </c>
      <c r="BA7" s="203">
        <f>IF(K7=0,"",IF(AZ7=0,"",(AZ7/K7)))</f>
        <v>0.036858974358974</v>
      </c>
      <c r="BB7" s="202"/>
      <c r="BC7" s="204">
        <f>IFERROR(BB7/AZ7,"-")</f>
        <v>0</v>
      </c>
      <c r="BD7" s="205"/>
      <c r="BE7" s="206">
        <f>IFERROR(BD7/AZ7,"-")</f>
        <v>0</v>
      </c>
      <c r="BF7" s="207"/>
      <c r="BG7" s="207"/>
      <c r="BH7" s="207"/>
      <c r="BI7" s="208">
        <v>311</v>
      </c>
      <c r="BJ7" s="209">
        <f>IF(K7=0,"",IF(BI7=0,"",(BI7/K7)))</f>
        <v>0.49839743589744</v>
      </c>
      <c r="BK7" s="210">
        <v>26</v>
      </c>
      <c r="BL7" s="211">
        <f>IFERROR(BK7/BI7,"-")</f>
        <v>0.083601286173633</v>
      </c>
      <c r="BM7" s="212">
        <v>1891000</v>
      </c>
      <c r="BN7" s="213">
        <f>IFERROR(BM7/BI7,"-")</f>
        <v>6080.38585209</v>
      </c>
      <c r="BO7" s="214">
        <v>13</v>
      </c>
      <c r="BP7" s="214">
        <v>5</v>
      </c>
      <c r="BQ7" s="214">
        <v>8</v>
      </c>
      <c r="BR7" s="215">
        <v>229</v>
      </c>
      <c r="BS7" s="216">
        <f>IF(K7=0,"",IF(BR7=0,"",(BR7/K7)))</f>
        <v>0.36698717948718</v>
      </c>
      <c r="BT7" s="217">
        <v>28</v>
      </c>
      <c r="BU7" s="218">
        <f>IFERROR(BT7/BR7,"-")</f>
        <v>0.12227074235808</v>
      </c>
      <c r="BV7" s="219">
        <v>1401900</v>
      </c>
      <c r="BW7" s="220">
        <f>IFERROR(BV7/BR7,"-")</f>
        <v>6121.8340611354</v>
      </c>
      <c r="BX7" s="221">
        <v>9</v>
      </c>
      <c r="BY7" s="221">
        <v>3</v>
      </c>
      <c r="BZ7" s="221">
        <v>16</v>
      </c>
      <c r="CA7" s="222">
        <v>58</v>
      </c>
      <c r="CB7" s="223">
        <f>IF(K7=0,"",IF(CA7=0,"",(CA7/K7)))</f>
        <v>0.092948717948718</v>
      </c>
      <c r="CC7" s="224">
        <v>9</v>
      </c>
      <c r="CD7" s="225">
        <f>IFERROR(CC7/CA7,"-")</f>
        <v>0.1551724137931</v>
      </c>
      <c r="CE7" s="226">
        <v>100700</v>
      </c>
      <c r="CF7" s="227">
        <f>IFERROR(CE7/CA7,"-")</f>
        <v>1736.2068965517</v>
      </c>
      <c r="CG7" s="228">
        <v>3</v>
      </c>
      <c r="CH7" s="228">
        <v>2</v>
      </c>
      <c r="CI7" s="228">
        <v>4</v>
      </c>
      <c r="CJ7" s="229">
        <v>63</v>
      </c>
      <c r="CK7" s="230">
        <v>3393600</v>
      </c>
      <c r="CL7" s="230">
        <v>1055000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0.60769820253184</v>
      </c>
      <c r="B8" s="347" t="s">
        <v>299</v>
      </c>
      <c r="C8" s="347" t="s">
        <v>295</v>
      </c>
      <c r="D8" s="347" t="s">
        <v>121</v>
      </c>
      <c r="E8" s="175" t="s">
        <v>300</v>
      </c>
      <c r="F8" s="175" t="s">
        <v>289</v>
      </c>
      <c r="G8" s="340">
        <v>3729468</v>
      </c>
      <c r="H8" s="176">
        <v>2355</v>
      </c>
      <c r="I8" s="176">
        <v>0</v>
      </c>
      <c r="J8" s="176">
        <v>62014</v>
      </c>
      <c r="K8" s="177">
        <v>1022</v>
      </c>
      <c r="L8" s="179">
        <f>IFERROR(K8/J8,"-")</f>
        <v>0.016480149643629</v>
      </c>
      <c r="M8" s="176">
        <v>44</v>
      </c>
      <c r="N8" s="176">
        <v>354</v>
      </c>
      <c r="O8" s="179">
        <f>IFERROR(M8/(K8),"-")</f>
        <v>0.043052837573386</v>
      </c>
      <c r="P8" s="180">
        <f>IFERROR(G8/SUM(K8:K8),"-")</f>
        <v>3649.1859099804</v>
      </c>
      <c r="Q8" s="181">
        <v>93</v>
      </c>
      <c r="R8" s="179">
        <f>IF(K8=0,"-",Q8/K8)</f>
        <v>0.090998043052838</v>
      </c>
      <c r="S8" s="345">
        <v>2266391</v>
      </c>
      <c r="T8" s="346">
        <f>IFERROR(S8/K8,"-")</f>
        <v>2217.6037181996</v>
      </c>
      <c r="U8" s="346">
        <f>IFERROR(S8/Q8,"-")</f>
        <v>24369.795698925</v>
      </c>
      <c r="V8" s="340">
        <f>SUM(S8:S8)-SUM(G8:G8)</f>
        <v>-1463077</v>
      </c>
      <c r="W8" s="183">
        <f>SUM(S8:S8)/SUM(G8:G8)</f>
        <v>0.60769820253184</v>
      </c>
      <c r="Y8" s="184">
        <v>53</v>
      </c>
      <c r="Z8" s="185">
        <f>IF(K8=0,"",IF(Y8=0,"",(Y8/K8)))</f>
        <v>0.051859099804305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132</v>
      </c>
      <c r="AI8" s="191">
        <f>IF(K8=0,"",IF(AH8=0,"",(AH8/K8)))</f>
        <v>0.12915851272016</v>
      </c>
      <c r="AJ8" s="190">
        <v>6</v>
      </c>
      <c r="AK8" s="192">
        <f>IFERROR(AJ8/AH8,"-")</f>
        <v>0.045454545454545</v>
      </c>
      <c r="AL8" s="193">
        <v>15420</v>
      </c>
      <c r="AM8" s="194">
        <f>IFERROR(AL8/AH8,"-")</f>
        <v>116.81818181818</v>
      </c>
      <c r="AN8" s="195">
        <v>3</v>
      </c>
      <c r="AO8" s="195">
        <v>1</v>
      </c>
      <c r="AP8" s="195">
        <v>2</v>
      </c>
      <c r="AQ8" s="196">
        <v>135</v>
      </c>
      <c r="AR8" s="197">
        <f>IF(K8=0,"",IF(AQ8=0,"",(AQ8/K8)))</f>
        <v>0.1320939334638</v>
      </c>
      <c r="AS8" s="196">
        <v>7</v>
      </c>
      <c r="AT8" s="198">
        <f>IFERROR(AS8/AQ8,"-")</f>
        <v>0.051851851851852</v>
      </c>
      <c r="AU8" s="199">
        <v>60481</v>
      </c>
      <c r="AV8" s="200">
        <f>IFERROR(AU8/AQ8,"-")</f>
        <v>448.00740740741</v>
      </c>
      <c r="AW8" s="201">
        <v>3</v>
      </c>
      <c r="AX8" s="201"/>
      <c r="AY8" s="201">
        <v>4</v>
      </c>
      <c r="AZ8" s="202">
        <v>241</v>
      </c>
      <c r="BA8" s="203">
        <f>IF(K8=0,"",IF(AZ8=0,"",(AZ8/K8)))</f>
        <v>0.23581213307241</v>
      </c>
      <c r="BB8" s="202">
        <v>20</v>
      </c>
      <c r="BC8" s="204">
        <f>IFERROR(BB8/AZ8,"-")</f>
        <v>0.08298755186722</v>
      </c>
      <c r="BD8" s="205">
        <v>294190</v>
      </c>
      <c r="BE8" s="206">
        <f>IFERROR(BD8/AZ8,"-")</f>
        <v>1220.7053941909</v>
      </c>
      <c r="BF8" s="207">
        <v>9</v>
      </c>
      <c r="BG8" s="207">
        <v>1</v>
      </c>
      <c r="BH8" s="207">
        <v>10</v>
      </c>
      <c r="BI8" s="208">
        <v>300</v>
      </c>
      <c r="BJ8" s="209">
        <f>IF(K8=0,"",IF(BI8=0,"",(BI8/K8)))</f>
        <v>0.29354207436399</v>
      </c>
      <c r="BK8" s="210">
        <v>36</v>
      </c>
      <c r="BL8" s="211">
        <f>IFERROR(BK8/BI8,"-")</f>
        <v>0.12</v>
      </c>
      <c r="BM8" s="212">
        <v>778900</v>
      </c>
      <c r="BN8" s="213">
        <f>IFERROR(BM8/BI8,"-")</f>
        <v>2596.3333333333</v>
      </c>
      <c r="BO8" s="214">
        <v>17</v>
      </c>
      <c r="BP8" s="214">
        <v>9</v>
      </c>
      <c r="BQ8" s="214">
        <v>10</v>
      </c>
      <c r="BR8" s="215">
        <v>130</v>
      </c>
      <c r="BS8" s="216">
        <f>IF(K8=0,"",IF(BR8=0,"",(BR8/K8)))</f>
        <v>0.12720156555773</v>
      </c>
      <c r="BT8" s="217">
        <v>20</v>
      </c>
      <c r="BU8" s="218">
        <f>IFERROR(BT8/BR8,"-")</f>
        <v>0.15384615384615</v>
      </c>
      <c r="BV8" s="219">
        <v>981400</v>
      </c>
      <c r="BW8" s="220">
        <f>IFERROR(BV8/BR8,"-")</f>
        <v>7549.2307692308</v>
      </c>
      <c r="BX8" s="221">
        <v>2</v>
      </c>
      <c r="BY8" s="221">
        <v>8</v>
      </c>
      <c r="BZ8" s="221">
        <v>10</v>
      </c>
      <c r="CA8" s="222">
        <v>31</v>
      </c>
      <c r="CB8" s="223">
        <f>IF(K8=0,"",IF(CA8=0,"",(CA8/K8)))</f>
        <v>0.030332681017613</v>
      </c>
      <c r="CC8" s="224">
        <v>4</v>
      </c>
      <c r="CD8" s="225">
        <f>IFERROR(CC8/CA8,"-")</f>
        <v>0.12903225806452</v>
      </c>
      <c r="CE8" s="226">
        <v>136000</v>
      </c>
      <c r="CF8" s="227">
        <f>IFERROR(CE8/CA8,"-")</f>
        <v>4387.0967741935</v>
      </c>
      <c r="CG8" s="228">
        <v>1</v>
      </c>
      <c r="CH8" s="228"/>
      <c r="CI8" s="228">
        <v>3</v>
      </c>
      <c r="CJ8" s="229">
        <v>93</v>
      </c>
      <c r="CK8" s="230">
        <v>2266391</v>
      </c>
      <c r="CL8" s="230">
        <v>350000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301</v>
      </c>
      <c r="C9" s="347" t="s">
        <v>295</v>
      </c>
      <c r="D9" s="347" t="s">
        <v>121</v>
      </c>
      <c r="E9" s="175" t="s">
        <v>302</v>
      </c>
      <c r="F9" s="175" t="s">
        <v>289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174">
        <f>W10</f>
        <v>1.4999012366045</v>
      </c>
      <c r="B10" s="347" t="s">
        <v>303</v>
      </c>
      <c r="C10" s="347" t="s">
        <v>295</v>
      </c>
      <c r="D10" s="347" t="s">
        <v>121</v>
      </c>
      <c r="E10" s="175" t="s">
        <v>304</v>
      </c>
      <c r="F10" s="175" t="s">
        <v>289</v>
      </c>
      <c r="G10" s="340">
        <v>460697</v>
      </c>
      <c r="H10" s="176">
        <v>302</v>
      </c>
      <c r="I10" s="176">
        <v>0</v>
      </c>
      <c r="J10" s="176">
        <v>36173</v>
      </c>
      <c r="K10" s="177">
        <v>64</v>
      </c>
      <c r="L10" s="179">
        <f>IFERROR(K10/J10,"-")</f>
        <v>0.001769275426423</v>
      </c>
      <c r="M10" s="176">
        <v>7</v>
      </c>
      <c r="N10" s="176">
        <v>12</v>
      </c>
      <c r="O10" s="179">
        <f>IFERROR(M10/(K10),"-")</f>
        <v>0.109375</v>
      </c>
      <c r="P10" s="180">
        <f>IFERROR(G10/SUM(K10:K10),"-")</f>
        <v>7198.390625</v>
      </c>
      <c r="Q10" s="181">
        <v>6</v>
      </c>
      <c r="R10" s="179">
        <f>IF(K10=0,"-",Q10/K10)</f>
        <v>0.09375</v>
      </c>
      <c r="S10" s="345">
        <v>691000</v>
      </c>
      <c r="T10" s="346">
        <f>IFERROR(S10/K10,"-")</f>
        <v>10796.875</v>
      </c>
      <c r="U10" s="346">
        <f>IFERROR(S10/Q10,"-")</f>
        <v>115166.66666667</v>
      </c>
      <c r="V10" s="340">
        <f>SUM(S10:S10)-SUM(G10:G10)</f>
        <v>230303</v>
      </c>
      <c r="W10" s="183">
        <f>SUM(S10:S10)/SUM(G10:G10)</f>
        <v>1.4999012366045</v>
      </c>
      <c r="Y10" s="184"/>
      <c r="Z10" s="185">
        <f>IF(K10=0,"",IF(Y10=0,"",(Y10/K10)))</f>
        <v>0</v>
      </c>
      <c r="AA10" s="184"/>
      <c r="AB10" s="186" t="str">
        <f>IFERROR(AA10/Y10,"-")</f>
        <v>-</v>
      </c>
      <c r="AC10" s="187"/>
      <c r="AD10" s="188" t="str">
        <f>IFERROR(AC10/Y10,"-")</f>
        <v>-</v>
      </c>
      <c r="AE10" s="189"/>
      <c r="AF10" s="189"/>
      <c r="AG10" s="189"/>
      <c r="AH10" s="190"/>
      <c r="AI10" s="191">
        <f>IF(K10=0,"",IF(AH10=0,"",(AH10/K10)))</f>
        <v>0</v>
      </c>
      <c r="AJ10" s="190"/>
      <c r="AK10" s="192" t="str">
        <f>IFERROR(AJ10/AH10,"-")</f>
        <v>-</v>
      </c>
      <c r="AL10" s="193"/>
      <c r="AM10" s="194" t="str">
        <f>IFERROR(AL10/AH10,"-")</f>
        <v>-</v>
      </c>
      <c r="AN10" s="195"/>
      <c r="AO10" s="195"/>
      <c r="AP10" s="195"/>
      <c r="AQ10" s="196"/>
      <c r="AR10" s="197">
        <f>IF(K10=0,"",IF(AQ10=0,"",(AQ10/K10)))</f>
        <v>0</v>
      </c>
      <c r="AS10" s="196"/>
      <c r="AT10" s="198" t="str">
        <f>IFERROR(AS10/AQ10,"-")</f>
        <v>-</v>
      </c>
      <c r="AU10" s="199"/>
      <c r="AV10" s="200" t="str">
        <f>IFERROR(AU10/AQ10,"-")</f>
        <v>-</v>
      </c>
      <c r="AW10" s="201"/>
      <c r="AX10" s="201"/>
      <c r="AY10" s="201"/>
      <c r="AZ10" s="202">
        <v>7</v>
      </c>
      <c r="BA10" s="203">
        <f>IF(K10=0,"",IF(AZ10=0,"",(AZ10/K10)))</f>
        <v>0.109375</v>
      </c>
      <c r="BB10" s="202"/>
      <c r="BC10" s="204">
        <f>IFERROR(BB10/AZ10,"-")</f>
        <v>0</v>
      </c>
      <c r="BD10" s="205"/>
      <c r="BE10" s="206">
        <f>IFERROR(BD10/AZ10,"-")</f>
        <v>0</v>
      </c>
      <c r="BF10" s="207"/>
      <c r="BG10" s="207"/>
      <c r="BH10" s="207"/>
      <c r="BI10" s="208">
        <v>22</v>
      </c>
      <c r="BJ10" s="209">
        <f>IF(K10=0,"",IF(BI10=0,"",(BI10/K10)))</f>
        <v>0.34375</v>
      </c>
      <c r="BK10" s="210">
        <v>2</v>
      </c>
      <c r="BL10" s="211">
        <f>IFERROR(BK10/BI10,"-")</f>
        <v>0.090909090909091</v>
      </c>
      <c r="BM10" s="212">
        <v>8000</v>
      </c>
      <c r="BN10" s="213">
        <f>IFERROR(BM10/BI10,"-")</f>
        <v>363.63636363636</v>
      </c>
      <c r="BO10" s="214">
        <v>2</v>
      </c>
      <c r="BP10" s="214"/>
      <c r="BQ10" s="214"/>
      <c r="BR10" s="215">
        <v>27</v>
      </c>
      <c r="BS10" s="216">
        <f>IF(K10=0,"",IF(BR10=0,"",(BR10/K10)))</f>
        <v>0.421875</v>
      </c>
      <c r="BT10" s="217">
        <v>3</v>
      </c>
      <c r="BU10" s="218">
        <f>IFERROR(BT10/BR10,"-")</f>
        <v>0.11111111111111</v>
      </c>
      <c r="BV10" s="219">
        <v>550000</v>
      </c>
      <c r="BW10" s="220">
        <f>IFERROR(BV10/BR10,"-")</f>
        <v>20370.37037037</v>
      </c>
      <c r="BX10" s="221">
        <v>1</v>
      </c>
      <c r="BY10" s="221">
        <v>1</v>
      </c>
      <c r="BZ10" s="221">
        <v>1</v>
      </c>
      <c r="CA10" s="222">
        <v>8</v>
      </c>
      <c r="CB10" s="223">
        <f>IF(K10=0,"",IF(CA10=0,"",(CA10/K10)))</f>
        <v>0.125</v>
      </c>
      <c r="CC10" s="224">
        <v>1</v>
      </c>
      <c r="CD10" s="225">
        <f>IFERROR(CC10/CA10,"-")</f>
        <v>0.125</v>
      </c>
      <c r="CE10" s="226">
        <v>133000</v>
      </c>
      <c r="CF10" s="227">
        <f>IFERROR(CE10/CA10,"-")</f>
        <v>16625</v>
      </c>
      <c r="CG10" s="228"/>
      <c r="CH10" s="228"/>
      <c r="CI10" s="228">
        <v>1</v>
      </c>
      <c r="CJ10" s="229">
        <v>6</v>
      </c>
      <c r="CK10" s="230">
        <v>691000</v>
      </c>
      <c r="CL10" s="230">
        <v>510000</v>
      </c>
      <c r="CM10" s="230"/>
      <c r="CN10" s="231" t="str">
        <f>IF(AND(CL10=0,CM10=0),"",IF(AND(CL10&lt;=100000,CM10&lt;=100000),"",IF(CL10/CK10&gt;0.7,"男高",IF(CM10/CK10&gt;0.7,"女高",""))))</f>
        <v>男高</v>
      </c>
    </row>
    <row r="11" spans="1:94">
      <c r="A11" s="174">
        <f>W11</f>
        <v>1.4629145043047</v>
      </c>
      <c r="B11" s="347" t="s">
        <v>305</v>
      </c>
      <c r="C11" s="347" t="s">
        <v>295</v>
      </c>
      <c r="D11" s="347" t="s">
        <v>121</v>
      </c>
      <c r="E11" s="175" t="s">
        <v>306</v>
      </c>
      <c r="F11" s="175" t="s">
        <v>289</v>
      </c>
      <c r="G11" s="340">
        <v>1117027</v>
      </c>
      <c r="H11" s="176">
        <v>1218</v>
      </c>
      <c r="I11" s="176">
        <v>0</v>
      </c>
      <c r="J11" s="176">
        <v>8596</v>
      </c>
      <c r="K11" s="177">
        <v>501</v>
      </c>
      <c r="L11" s="179">
        <f>IFERROR(K11/J11,"-")</f>
        <v>0.058282922289437</v>
      </c>
      <c r="M11" s="176">
        <v>37</v>
      </c>
      <c r="N11" s="176">
        <v>119</v>
      </c>
      <c r="O11" s="179">
        <f>IFERROR(M11/(K11),"-")</f>
        <v>0.073852295409182</v>
      </c>
      <c r="P11" s="180">
        <f>IFERROR(G11/SUM(K11:K11),"-")</f>
        <v>2229.5948103792</v>
      </c>
      <c r="Q11" s="181">
        <v>43</v>
      </c>
      <c r="R11" s="179">
        <f>IF(K11=0,"-",Q11/K11)</f>
        <v>0.085828343313373</v>
      </c>
      <c r="S11" s="345">
        <v>1634115</v>
      </c>
      <c r="T11" s="346">
        <f>IFERROR(S11/K11,"-")</f>
        <v>3261.7065868263</v>
      </c>
      <c r="U11" s="346">
        <f>IFERROR(S11/Q11,"-")</f>
        <v>38002.674418605</v>
      </c>
      <c r="V11" s="340">
        <f>SUM(S11:S11)-SUM(G11:G11)</f>
        <v>517088</v>
      </c>
      <c r="W11" s="183">
        <f>SUM(S11:S11)/SUM(G11:G11)</f>
        <v>1.4629145043047</v>
      </c>
      <c r="Y11" s="184">
        <v>6</v>
      </c>
      <c r="Z11" s="185">
        <f>IF(K11=0,"",IF(Y11=0,"",(Y11/K11)))</f>
        <v>0.011976047904192</v>
      </c>
      <c r="AA11" s="184"/>
      <c r="AB11" s="186">
        <f>IFERROR(AA11/Y11,"-")</f>
        <v>0</v>
      </c>
      <c r="AC11" s="187"/>
      <c r="AD11" s="188">
        <f>IFERROR(AC11/Y11,"-")</f>
        <v>0</v>
      </c>
      <c r="AE11" s="189"/>
      <c r="AF11" s="189"/>
      <c r="AG11" s="189"/>
      <c r="AH11" s="190">
        <v>17</v>
      </c>
      <c r="AI11" s="191">
        <f>IF(K11=0,"",IF(AH11=0,"",(AH11/K11)))</f>
        <v>0.033932135728543</v>
      </c>
      <c r="AJ11" s="190">
        <v>1</v>
      </c>
      <c r="AK11" s="192">
        <f>IFERROR(AJ11/AH11,"-")</f>
        <v>0.058823529411765</v>
      </c>
      <c r="AL11" s="193">
        <v>3000</v>
      </c>
      <c r="AM11" s="194">
        <f>IFERROR(AL11/AH11,"-")</f>
        <v>176.47058823529</v>
      </c>
      <c r="AN11" s="195">
        <v>1</v>
      </c>
      <c r="AO11" s="195"/>
      <c r="AP11" s="195"/>
      <c r="AQ11" s="196">
        <v>10</v>
      </c>
      <c r="AR11" s="197">
        <f>IF(K11=0,"",IF(AQ11=0,"",(AQ11/K11)))</f>
        <v>0.019960079840319</v>
      </c>
      <c r="AS11" s="196"/>
      <c r="AT11" s="198">
        <f>IFERROR(AS11/AQ11,"-")</f>
        <v>0</v>
      </c>
      <c r="AU11" s="199"/>
      <c r="AV11" s="200">
        <f>IFERROR(AU11/AQ11,"-")</f>
        <v>0</v>
      </c>
      <c r="AW11" s="201"/>
      <c r="AX11" s="201"/>
      <c r="AY11" s="201"/>
      <c r="AZ11" s="202">
        <v>60</v>
      </c>
      <c r="BA11" s="203">
        <f>IF(K11=0,"",IF(AZ11=0,"",(AZ11/K11)))</f>
        <v>0.11976047904192</v>
      </c>
      <c r="BB11" s="202">
        <v>4</v>
      </c>
      <c r="BC11" s="204">
        <f>IFERROR(BB11/AZ11,"-")</f>
        <v>0.066666666666667</v>
      </c>
      <c r="BD11" s="205">
        <v>62115</v>
      </c>
      <c r="BE11" s="206">
        <f>IFERROR(BD11/AZ11,"-")</f>
        <v>1035.25</v>
      </c>
      <c r="BF11" s="207">
        <v>1</v>
      </c>
      <c r="BG11" s="207">
        <v>1</v>
      </c>
      <c r="BH11" s="207">
        <v>2</v>
      </c>
      <c r="BI11" s="208">
        <v>182</v>
      </c>
      <c r="BJ11" s="209">
        <f>IF(K11=0,"",IF(BI11=0,"",(BI11/K11)))</f>
        <v>0.36327345309381</v>
      </c>
      <c r="BK11" s="210">
        <v>20</v>
      </c>
      <c r="BL11" s="211">
        <f>IFERROR(BK11/BI11,"-")</f>
        <v>0.10989010989011</v>
      </c>
      <c r="BM11" s="212">
        <v>251000</v>
      </c>
      <c r="BN11" s="213">
        <f>IFERROR(BM11/BI11,"-")</f>
        <v>1379.1208791209</v>
      </c>
      <c r="BO11" s="214">
        <v>14</v>
      </c>
      <c r="BP11" s="214">
        <v>4</v>
      </c>
      <c r="BQ11" s="214">
        <v>2</v>
      </c>
      <c r="BR11" s="215">
        <v>185</v>
      </c>
      <c r="BS11" s="216">
        <f>IF(K11=0,"",IF(BR11=0,"",(BR11/K11)))</f>
        <v>0.36926147704591</v>
      </c>
      <c r="BT11" s="217">
        <v>13</v>
      </c>
      <c r="BU11" s="218">
        <f>IFERROR(BT11/BR11,"-")</f>
        <v>0.07027027027027</v>
      </c>
      <c r="BV11" s="219">
        <v>1182000</v>
      </c>
      <c r="BW11" s="220">
        <f>IFERROR(BV11/BR11,"-")</f>
        <v>6389.1891891892</v>
      </c>
      <c r="BX11" s="221">
        <v>5</v>
      </c>
      <c r="BY11" s="221">
        <v>1</v>
      </c>
      <c r="BZ11" s="221">
        <v>7</v>
      </c>
      <c r="CA11" s="222">
        <v>41</v>
      </c>
      <c r="CB11" s="223">
        <f>IF(K11=0,"",IF(CA11=0,"",(CA11/K11)))</f>
        <v>0.081836327345309</v>
      </c>
      <c r="CC11" s="224">
        <v>5</v>
      </c>
      <c r="CD11" s="225">
        <f>IFERROR(CC11/CA11,"-")</f>
        <v>0.1219512195122</v>
      </c>
      <c r="CE11" s="226">
        <v>136000</v>
      </c>
      <c r="CF11" s="227">
        <f>IFERROR(CE11/CA11,"-")</f>
        <v>3317.0731707317</v>
      </c>
      <c r="CG11" s="228">
        <v>2</v>
      </c>
      <c r="CH11" s="228">
        <v>1</v>
      </c>
      <c r="CI11" s="228">
        <v>2</v>
      </c>
      <c r="CJ11" s="229">
        <v>43</v>
      </c>
      <c r="CK11" s="230">
        <v>1634115</v>
      </c>
      <c r="CL11" s="230">
        <v>765000</v>
      </c>
      <c r="CM11" s="230"/>
      <c r="CN11" s="231" t="str">
        <f>IF(AND(CL11=0,CM11=0),"",IF(AND(CL11&lt;=100000,CM11&lt;=100000),"",IF(CL11/CK11&gt;0.7,"男高",IF(CM11/CK11&gt;0.7,"女高",""))))</f>
        <v/>
      </c>
    </row>
    <row r="12" spans="1:94">
      <c r="A12" s="174">
        <f>W12</f>
        <v>4.8008904122583</v>
      </c>
      <c r="B12" s="347" t="s">
        <v>307</v>
      </c>
      <c r="C12" s="347" t="s">
        <v>295</v>
      </c>
      <c r="D12" s="347" t="s">
        <v>121</v>
      </c>
      <c r="E12" s="175" t="s">
        <v>308</v>
      </c>
      <c r="F12" s="175" t="s">
        <v>289</v>
      </c>
      <c r="G12" s="340">
        <v>158129</v>
      </c>
      <c r="H12" s="176">
        <v>104</v>
      </c>
      <c r="I12" s="176">
        <v>0</v>
      </c>
      <c r="J12" s="176">
        <v>8265</v>
      </c>
      <c r="K12" s="177">
        <v>42</v>
      </c>
      <c r="L12" s="179">
        <f>IFERROR(K12/J12,"-")</f>
        <v>0.0050816696914701</v>
      </c>
      <c r="M12" s="176">
        <v>5</v>
      </c>
      <c r="N12" s="176">
        <v>8</v>
      </c>
      <c r="O12" s="179">
        <f>IFERROR(M12/(K12),"-")</f>
        <v>0.11904761904762</v>
      </c>
      <c r="P12" s="180">
        <f>IFERROR(G12/SUM(K12:K12),"-")</f>
        <v>3764.9761904762</v>
      </c>
      <c r="Q12" s="181">
        <v>4</v>
      </c>
      <c r="R12" s="179">
        <f>IF(K12=0,"-",Q12/K12)</f>
        <v>0.095238095238095</v>
      </c>
      <c r="S12" s="345">
        <v>759160</v>
      </c>
      <c r="T12" s="346">
        <f>IFERROR(S12/K12,"-")</f>
        <v>18075.238095238</v>
      </c>
      <c r="U12" s="346">
        <f>IFERROR(S12/Q12,"-")</f>
        <v>189790</v>
      </c>
      <c r="V12" s="340">
        <f>SUM(S12:S12)-SUM(G12:G12)</f>
        <v>601031</v>
      </c>
      <c r="W12" s="183">
        <f>SUM(S12:S12)/SUM(G12:G12)</f>
        <v>4.8008904122583</v>
      </c>
      <c r="Y12" s="184"/>
      <c r="Z12" s="185">
        <f>IF(K12=0,"",IF(Y12=0,"",(Y12/K12)))</f>
        <v>0</v>
      </c>
      <c r="AA12" s="184"/>
      <c r="AB12" s="186" t="str">
        <f>IFERROR(AA12/Y12,"-")</f>
        <v>-</v>
      </c>
      <c r="AC12" s="187"/>
      <c r="AD12" s="188" t="str">
        <f>IFERROR(AC12/Y12,"-")</f>
        <v>-</v>
      </c>
      <c r="AE12" s="189"/>
      <c r="AF12" s="189"/>
      <c r="AG12" s="189"/>
      <c r="AH12" s="190"/>
      <c r="AI12" s="191">
        <f>IF(K12=0,"",IF(AH12=0,"",(AH12/K12)))</f>
        <v>0</v>
      </c>
      <c r="AJ12" s="190"/>
      <c r="AK12" s="192" t="str">
        <f>IFERROR(AJ12/AH12,"-")</f>
        <v>-</v>
      </c>
      <c r="AL12" s="193"/>
      <c r="AM12" s="194" t="str">
        <f>IFERROR(AL12/AH12,"-")</f>
        <v>-</v>
      </c>
      <c r="AN12" s="195"/>
      <c r="AO12" s="195"/>
      <c r="AP12" s="195"/>
      <c r="AQ12" s="196"/>
      <c r="AR12" s="197">
        <f>IF(K12=0,"",IF(AQ12=0,"",(AQ12/K12)))</f>
        <v>0</v>
      </c>
      <c r="AS12" s="196"/>
      <c r="AT12" s="198" t="str">
        <f>IFERROR(AS12/AQ12,"-")</f>
        <v>-</v>
      </c>
      <c r="AU12" s="199"/>
      <c r="AV12" s="200" t="str">
        <f>IFERROR(AU12/AQ12,"-")</f>
        <v>-</v>
      </c>
      <c r="AW12" s="201"/>
      <c r="AX12" s="201"/>
      <c r="AY12" s="201"/>
      <c r="AZ12" s="202">
        <v>5</v>
      </c>
      <c r="BA12" s="203">
        <f>IF(K12=0,"",IF(AZ12=0,"",(AZ12/K12)))</f>
        <v>0.11904761904762</v>
      </c>
      <c r="BB12" s="202">
        <v>1</v>
      </c>
      <c r="BC12" s="204">
        <f>IFERROR(BB12/AZ12,"-")</f>
        <v>0.2</v>
      </c>
      <c r="BD12" s="205">
        <v>160</v>
      </c>
      <c r="BE12" s="206">
        <f>IFERROR(BD12/AZ12,"-")</f>
        <v>32</v>
      </c>
      <c r="BF12" s="207"/>
      <c r="BG12" s="207">
        <v>1</v>
      </c>
      <c r="BH12" s="207"/>
      <c r="BI12" s="208">
        <v>19</v>
      </c>
      <c r="BJ12" s="209">
        <f>IF(K12=0,"",IF(BI12=0,"",(BI12/K12)))</f>
        <v>0.45238095238095</v>
      </c>
      <c r="BK12" s="210">
        <v>1</v>
      </c>
      <c r="BL12" s="211">
        <f>IFERROR(BK12/BI12,"-")</f>
        <v>0.052631578947368</v>
      </c>
      <c r="BM12" s="212">
        <v>709000</v>
      </c>
      <c r="BN12" s="213">
        <f>IFERROR(BM12/BI12,"-")</f>
        <v>37315.789473684</v>
      </c>
      <c r="BO12" s="214"/>
      <c r="BP12" s="214"/>
      <c r="BQ12" s="214">
        <v>1</v>
      </c>
      <c r="BR12" s="215">
        <v>13</v>
      </c>
      <c r="BS12" s="216">
        <f>IF(K12=0,"",IF(BR12=0,"",(BR12/K12)))</f>
        <v>0.30952380952381</v>
      </c>
      <c r="BT12" s="217">
        <v>1</v>
      </c>
      <c r="BU12" s="218">
        <f>IFERROR(BT12/BR12,"-")</f>
        <v>0.076923076923077</v>
      </c>
      <c r="BV12" s="219">
        <v>9000</v>
      </c>
      <c r="BW12" s="220">
        <f>IFERROR(BV12/BR12,"-")</f>
        <v>692.30769230769</v>
      </c>
      <c r="BX12" s="221"/>
      <c r="BY12" s="221"/>
      <c r="BZ12" s="221">
        <v>1</v>
      </c>
      <c r="CA12" s="222">
        <v>5</v>
      </c>
      <c r="CB12" s="223">
        <f>IF(K12=0,"",IF(CA12=0,"",(CA12/K12)))</f>
        <v>0.11904761904762</v>
      </c>
      <c r="CC12" s="224">
        <v>1</v>
      </c>
      <c r="CD12" s="225">
        <f>IFERROR(CC12/CA12,"-")</f>
        <v>0.2</v>
      </c>
      <c r="CE12" s="226">
        <v>41000</v>
      </c>
      <c r="CF12" s="227">
        <f>IFERROR(CE12/CA12,"-")</f>
        <v>8200</v>
      </c>
      <c r="CG12" s="228"/>
      <c r="CH12" s="228"/>
      <c r="CI12" s="228">
        <v>1</v>
      </c>
      <c r="CJ12" s="229">
        <v>4</v>
      </c>
      <c r="CK12" s="230">
        <v>759160</v>
      </c>
      <c r="CL12" s="230">
        <v>709000</v>
      </c>
      <c r="CM12" s="230"/>
      <c r="CN12" s="231" t="str">
        <f>IF(AND(CL12=0,CM12=0),"",IF(AND(CL12&lt;=100000,CM12&lt;=100000),"",IF(CL12/CK12&gt;0.7,"男高",IF(CM12/CK12&gt;0.7,"女高",""))))</f>
        <v>男高</v>
      </c>
    </row>
    <row r="13" spans="1:94">
      <c r="A13" s="232"/>
      <c r="B13" s="151"/>
      <c r="C13" s="233"/>
      <c r="D13" s="234"/>
      <c r="E13" s="175"/>
      <c r="F13" s="175"/>
      <c r="G13" s="341"/>
      <c r="H13" s="235"/>
      <c r="I13" s="235"/>
      <c r="J13" s="176"/>
      <c r="K13" s="176"/>
      <c r="L13" s="236"/>
      <c r="M13" s="236"/>
      <c r="N13" s="176"/>
      <c r="O13" s="236"/>
      <c r="P13" s="182"/>
      <c r="Q13" s="182"/>
      <c r="R13" s="182"/>
      <c r="S13" s="345"/>
      <c r="T13" s="345"/>
      <c r="U13" s="345"/>
      <c r="V13" s="345"/>
      <c r="W13" s="236"/>
      <c r="X13" s="172"/>
      <c r="Y13" s="237"/>
      <c r="Z13" s="238"/>
      <c r="AA13" s="237"/>
      <c r="AB13" s="239"/>
      <c r="AC13" s="240"/>
      <c r="AD13" s="241"/>
      <c r="AE13" s="242"/>
      <c r="AF13" s="242"/>
      <c r="AG13" s="242"/>
      <c r="AH13" s="237"/>
      <c r="AI13" s="238"/>
      <c r="AJ13" s="237"/>
      <c r="AK13" s="239"/>
      <c r="AL13" s="240"/>
      <c r="AM13" s="241"/>
      <c r="AN13" s="242"/>
      <c r="AO13" s="242"/>
      <c r="AP13" s="242"/>
      <c r="AQ13" s="237"/>
      <c r="AR13" s="238"/>
      <c r="AS13" s="237"/>
      <c r="AT13" s="239"/>
      <c r="AU13" s="240"/>
      <c r="AV13" s="241"/>
      <c r="AW13" s="242"/>
      <c r="AX13" s="242"/>
      <c r="AY13" s="242"/>
      <c r="AZ13" s="237"/>
      <c r="BA13" s="238"/>
      <c r="BB13" s="237"/>
      <c r="BC13" s="239"/>
      <c r="BD13" s="240"/>
      <c r="BE13" s="241"/>
      <c r="BF13" s="242"/>
      <c r="BG13" s="242"/>
      <c r="BH13" s="242"/>
      <c r="BI13" s="173"/>
      <c r="BJ13" s="243"/>
      <c r="BK13" s="237"/>
      <c r="BL13" s="239"/>
      <c r="BM13" s="240"/>
      <c r="BN13" s="241"/>
      <c r="BO13" s="242"/>
      <c r="BP13" s="242"/>
      <c r="BQ13" s="242"/>
      <c r="BR13" s="173"/>
      <c r="BS13" s="243"/>
      <c r="BT13" s="237"/>
      <c r="BU13" s="239"/>
      <c r="BV13" s="240"/>
      <c r="BW13" s="241"/>
      <c r="BX13" s="242"/>
      <c r="BY13" s="242"/>
      <c r="BZ13" s="242"/>
      <c r="CA13" s="173"/>
      <c r="CB13" s="243"/>
      <c r="CC13" s="237"/>
      <c r="CD13" s="239"/>
      <c r="CE13" s="240"/>
      <c r="CF13" s="241"/>
      <c r="CG13" s="242"/>
      <c r="CH13" s="242"/>
      <c r="CI13" s="242"/>
      <c r="CJ13" s="244"/>
      <c r="CK13" s="240"/>
      <c r="CL13" s="240"/>
      <c r="CM13" s="240"/>
      <c r="CN13" s="245"/>
    </row>
    <row r="14" spans="1:94">
      <c r="A14" s="232"/>
      <c r="B14" s="246"/>
      <c r="C14" s="176"/>
      <c r="D14" s="176"/>
      <c r="E14" s="247"/>
      <c r="F14" s="248"/>
      <c r="G14" s="342"/>
      <c r="H14" s="235"/>
      <c r="I14" s="235"/>
      <c r="J14" s="176"/>
      <c r="K14" s="176"/>
      <c r="L14" s="236"/>
      <c r="M14" s="236"/>
      <c r="N14" s="176"/>
      <c r="O14" s="236"/>
      <c r="P14" s="182"/>
      <c r="Q14" s="182"/>
      <c r="R14" s="182"/>
      <c r="S14" s="345"/>
      <c r="T14" s="345"/>
      <c r="U14" s="345"/>
      <c r="V14" s="345"/>
      <c r="W14" s="236"/>
      <c r="X14" s="249"/>
      <c r="Y14" s="237"/>
      <c r="Z14" s="238"/>
      <c r="AA14" s="237"/>
      <c r="AB14" s="239"/>
      <c r="AC14" s="240"/>
      <c r="AD14" s="241"/>
      <c r="AE14" s="242"/>
      <c r="AF14" s="242"/>
      <c r="AG14" s="242"/>
      <c r="AH14" s="237"/>
      <c r="AI14" s="238"/>
      <c r="AJ14" s="237"/>
      <c r="AK14" s="239"/>
      <c r="AL14" s="240"/>
      <c r="AM14" s="241"/>
      <c r="AN14" s="242"/>
      <c r="AO14" s="242"/>
      <c r="AP14" s="242"/>
      <c r="AQ14" s="237"/>
      <c r="AR14" s="238"/>
      <c r="AS14" s="237"/>
      <c r="AT14" s="239"/>
      <c r="AU14" s="240"/>
      <c r="AV14" s="241"/>
      <c r="AW14" s="242"/>
      <c r="AX14" s="242"/>
      <c r="AY14" s="242"/>
      <c r="AZ14" s="237"/>
      <c r="BA14" s="238"/>
      <c r="BB14" s="237"/>
      <c r="BC14" s="239"/>
      <c r="BD14" s="240"/>
      <c r="BE14" s="241"/>
      <c r="BF14" s="242"/>
      <c r="BG14" s="242"/>
      <c r="BH14" s="242"/>
      <c r="BI14" s="173"/>
      <c r="BJ14" s="243"/>
      <c r="BK14" s="237"/>
      <c r="BL14" s="239"/>
      <c r="BM14" s="240"/>
      <c r="BN14" s="241"/>
      <c r="BO14" s="242"/>
      <c r="BP14" s="242"/>
      <c r="BQ14" s="242"/>
      <c r="BR14" s="173"/>
      <c r="BS14" s="243"/>
      <c r="BT14" s="237"/>
      <c r="BU14" s="239"/>
      <c r="BV14" s="240"/>
      <c r="BW14" s="241"/>
      <c r="BX14" s="242"/>
      <c r="BY14" s="242"/>
      <c r="BZ14" s="242"/>
      <c r="CA14" s="173"/>
      <c r="CB14" s="243"/>
      <c r="CC14" s="237"/>
      <c r="CD14" s="239"/>
      <c r="CE14" s="240"/>
      <c r="CF14" s="241"/>
      <c r="CG14" s="242"/>
      <c r="CH14" s="242"/>
      <c r="CI14" s="242"/>
      <c r="CJ14" s="244"/>
      <c r="CK14" s="240"/>
      <c r="CL14" s="240"/>
      <c r="CM14" s="240"/>
      <c r="CN14" s="245"/>
    </row>
    <row r="15" spans="1:94">
      <c r="A15" s="166">
        <f>Z15</f>
        <v/>
      </c>
      <c r="B15" s="250"/>
      <c r="C15" s="250"/>
      <c r="D15" s="250"/>
      <c r="E15" s="251" t="s">
        <v>309</v>
      </c>
      <c r="F15" s="251"/>
      <c r="G15" s="343">
        <f>SUM(G6:G14)</f>
        <v>7791957</v>
      </c>
      <c r="H15" s="250">
        <f>SUM(H6:H14)</f>
        <v>5765</v>
      </c>
      <c r="I15" s="250">
        <f>SUM(I6:I14)</f>
        <v>0</v>
      </c>
      <c r="J15" s="250">
        <f>SUM(J6:J14)</f>
        <v>178944</v>
      </c>
      <c r="K15" s="250">
        <f>SUM(K6:K14)</f>
        <v>2253</v>
      </c>
      <c r="L15" s="252">
        <f>IFERROR(K15/J15,"-")</f>
        <v>0.01259053111588</v>
      </c>
      <c r="M15" s="253">
        <f>SUM(M6:M14)</f>
        <v>165</v>
      </c>
      <c r="N15" s="253">
        <f>SUM(N6:N14)</f>
        <v>679</v>
      </c>
      <c r="O15" s="252">
        <f>IFERROR(M15/K15,"-")</f>
        <v>0.07323568575233</v>
      </c>
      <c r="P15" s="254">
        <f>IFERROR(G15/K15,"-")</f>
        <v>3458.4806924101</v>
      </c>
      <c r="Q15" s="255">
        <f>SUM(Q6:Q14)</f>
        <v>209</v>
      </c>
      <c r="R15" s="252">
        <f>IFERROR(Q15/K15,"-")</f>
        <v>0.092765201952952</v>
      </c>
      <c r="S15" s="343">
        <f>SUM(S6:S14)</f>
        <v>8744266</v>
      </c>
      <c r="T15" s="343">
        <f>IFERROR(S15/K15,"-")</f>
        <v>3881.1655570351</v>
      </c>
      <c r="U15" s="343">
        <f>IFERROR(S15/Q15,"-")</f>
        <v>41838.593301435</v>
      </c>
      <c r="V15" s="343">
        <f>S15-G15</f>
        <v>952309</v>
      </c>
      <c r="W15" s="256">
        <f>S15/G15</f>
        <v>1.122216921885</v>
      </c>
      <c r="X15" s="257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258"/>
      <c r="AU15" s="258"/>
      <c r="AV15" s="258"/>
      <c r="AW15" s="258"/>
      <c r="AX15" s="258"/>
      <c r="AY15" s="258"/>
      <c r="AZ15" s="258"/>
      <c r="BA15" s="258"/>
      <c r="BB15" s="258"/>
      <c r="BC15" s="258"/>
      <c r="BD15" s="258"/>
      <c r="BE15" s="258"/>
      <c r="BF15" s="258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  <c r="BR15" s="258"/>
      <c r="BS15" s="258"/>
      <c r="BT15" s="258"/>
      <c r="BU15" s="258"/>
      <c r="BV15" s="258"/>
      <c r="BW15" s="258"/>
      <c r="BX15" s="258"/>
      <c r="BY15" s="258"/>
      <c r="BZ15" s="258"/>
      <c r="CA15" s="258"/>
      <c r="CB15" s="258"/>
      <c r="CC15" s="258"/>
      <c r="CD15" s="258"/>
      <c r="CE15" s="258"/>
      <c r="CF15" s="258"/>
      <c r="CG15" s="258"/>
      <c r="CH15" s="258"/>
      <c r="CI15" s="258"/>
      <c r="CJ15" s="258"/>
      <c r="CK15" s="258"/>
      <c r="CL15" s="258"/>
      <c r="CM15" s="258"/>
      <c r="CN15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  <mergeCell ref="A11:A11"/>
    <mergeCell ref="G11:G11"/>
    <mergeCell ref="P11:P11"/>
    <mergeCell ref="V11:V11"/>
    <mergeCell ref="W11:W11"/>
    <mergeCell ref="A12:A12"/>
    <mergeCell ref="G12:G12"/>
    <mergeCell ref="P12:P12"/>
    <mergeCell ref="V12:V12"/>
    <mergeCell ref="W12:W12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