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<sst xmlns="http://schemas.openxmlformats.org/spreadsheetml/2006/main" uniqueCount="279">
  <si>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</si>
  <si>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</si>
  <si>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</si>
  <si>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</si>
  <si>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</si>
  <si>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</si>
  <si>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</si>
  <si>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</si>
  <si>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</si>
  <si>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</si>
  <si>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</si>
  <si>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</si>
  <si>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</si>
  <si>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</si>
  <si>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</si>
  <si>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</si>
  <si>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</si>
  <si>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</si>
  <si>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</si>
  <si>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</si>
  <si>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</si>
  <si>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</si>
  <si>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</si>
  <si>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</si>
  <si>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</si>
  <si>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</si>
  <si>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</si>
  <si>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</si>
  <si>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</si>
  <si>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</si>
  <si>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</si>
  <si>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</si>
  <si>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</si>
  <si>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</si>
  <si>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</si>
  <si>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</si>
  <si>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</si>
  <si>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</si>
  <si>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</si>
  <si>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</si>
  <si>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</si>
  <si>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</si>
  <si>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</si>
  <si>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</si>
  <si>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</si>
  <si>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</si>
  <si>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</si>
  <si>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</si>
  <si>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</si>
  <si>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</si>
  <si>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</si>
  <si>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</si>
  <si>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</si>
  <si>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</si>
  <si>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</si>
  <si>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</si>
  <si>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</si>
  <si>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</si>
  <si>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</si>
  <si>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</si>
  <si>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</si>
  <si>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</si>
  <si>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</si>
  <si>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ic4078</t>
  </si>
  <si>
    <t>老人ホーム版（--）</t>
  </si>
  <si>
    <t>お相手待ちの女性が出ました</t>
  </si>
  <si>
    <t>lp07</t>
  </si>
  <si>
    <t>サンスポ関東</t>
  </si>
  <si>
    <t>全5段つかみ15段</t>
  </si>
  <si>
    <t>1～15日</t>
  </si>
  <si>
    <t>ic4079</t>
  </si>
  <si>
    <t>空電</t>
  </si>
  <si>
    <t>ic4080</t>
  </si>
  <si>
    <t>半5段つかみ15段</t>
  </si>
  <si>
    <t>ic4081</t>
  </si>
  <si>
    <t>ln_ink1093</t>
  </si>
  <si>
    <t>デリヘル版3(LINEver)（晶エリー）</t>
  </si>
  <si>
    <t>LINEで出会いリクルート70歳まで応募可</t>
  </si>
  <si>
    <t>line</t>
  </si>
  <si>
    <t>16～31日</t>
  </si>
  <si>
    <t>ic4082</t>
  </si>
  <si>
    <t>ln_ink1094</t>
  </si>
  <si>
    <t>ic4083</t>
  </si>
  <si>
    <t>ic4084</t>
  </si>
  <si>
    <t>サンスポ関西</t>
  </si>
  <si>
    <t>ic4085</t>
  </si>
  <si>
    <t>ic4086</t>
  </si>
  <si>
    <t>ic4087</t>
  </si>
  <si>
    <t>ln_ink1095</t>
  </si>
  <si>
    <t>右女9版(ヘスティア)(LINEver)（晶エリー）</t>
  </si>
  <si>
    <t>白髪まじりの男性に出会いたい女性がLINEを待ってる</t>
  </si>
  <si>
    <t>ic4088</t>
  </si>
  <si>
    <t>ln_ink1096</t>
  </si>
  <si>
    <t>ic4089</t>
  </si>
  <si>
    <t>ic4090</t>
  </si>
  <si>
    <t>デリヘル版2（高宮菜々子）</t>
  </si>
  <si>
    <t>もう50代の熟女だけど</t>
  </si>
  <si>
    <t>夕刊フジ関東</t>
  </si>
  <si>
    <t>全3段つかみ4回</t>
  </si>
  <si>
    <t>11月01日(金)</t>
  </si>
  <si>
    <t>ln_ink1097</t>
  </si>
  <si>
    <t>11月08日(金)</t>
  </si>
  <si>
    <t>ic4091</t>
  </si>
  <si>
    <t>右女9版(ヘスティア)（晶エリー）</t>
  </si>
  <si>
    <t>中年の男女が出会える昭和世代専門の出会い場</t>
  </si>
  <si>
    <t>lp14</t>
  </si>
  <si>
    <t>11月15日(金)</t>
  </si>
  <si>
    <t>ln_ink1098</t>
  </si>
  <si>
    <t>老人ホーム版(LINEver)（高宮菜々子）</t>
  </si>
  <si>
    <t>LINEで出会いリクルート80歳まで応募可</t>
  </si>
  <si>
    <t>11月22日(金)</t>
  </si>
  <si>
    <t>ic4092</t>
  </si>
  <si>
    <t>コンパニオン版（高宮菜々子）</t>
  </si>
  <si>
    <t>人生で一度は訪れたい出会いの老舗〇〇</t>
  </si>
  <si>
    <t>11月29日(金)</t>
  </si>
  <si>
    <t>ic4093</t>
  </si>
  <si>
    <t>(空電共通)</t>
  </si>
  <si>
    <t>ln_ink1099</t>
  </si>
  <si>
    <t>写メ動画公開版(LINEver)（高宮菜々子）</t>
  </si>
  <si>
    <t>今の時代はLINEで交換が当たり前！！あなたも素人熟女と大人遊びを楽しめる！！</t>
  </si>
  <si>
    <t>スポーツ報知関東</t>
  </si>
  <si>
    <t>半2段つかみ10段保証</t>
  </si>
  <si>
    <t>10段保証</t>
  </si>
  <si>
    <t>ic4094</t>
  </si>
  <si>
    <t>興奮版（高宮菜々子）</t>
  </si>
  <si>
    <t>学生いませんギャルもいません熟女熟女熟女熟女</t>
  </si>
  <si>
    <t>ln_ink1100</t>
  </si>
  <si>
    <t>低評価レビュー版(LINEver)（複数）</t>
  </si>
  <si>
    <t>いただいた低評価のご意見にお答えします。</t>
  </si>
  <si>
    <t>ic4095</t>
  </si>
  <si>
    <t>求人風（高宮菜々子）</t>
  </si>
  <si>
    <t>「出会い不足解消に〇〇」</t>
  </si>
  <si>
    <t>ic4096</t>
  </si>
  <si>
    <t>ic4097</t>
  </si>
  <si>
    <t>ニッカン関西</t>
  </si>
  <si>
    <t>1～10日</t>
  </si>
  <si>
    <t>ln_ink1101</t>
  </si>
  <si>
    <t>雑誌版SPA(LINEver)（晶エリー）</t>
  </si>
  <si>
    <t>え?LINEでこんなに出会えんのダメ元で始めたはずが</t>
  </si>
  <si>
    <t>11～20日</t>
  </si>
  <si>
    <t>ic4098</t>
  </si>
  <si>
    <t>旧デイリー風（高宮菜々子）</t>
  </si>
  <si>
    <t>21～31日</t>
  </si>
  <si>
    <t>ic4099</t>
  </si>
  <si>
    <t>ic4100</t>
  </si>
  <si>
    <t>ニッカン西部</t>
  </si>
  <si>
    <t>半2段つかみ20段保証</t>
  </si>
  <si>
    <t>ln_ink1102</t>
  </si>
  <si>
    <t>電話orライン１(LINEver)（複数）</t>
  </si>
  <si>
    <t>50歳以上あなたはどちらのタイプ</t>
  </si>
  <si>
    <t>ic4101</t>
  </si>
  <si>
    <t>胸の上広告版（藤井レイラ）</t>
  </si>
  <si>
    <t>70歳までの出会いお手伝い</t>
  </si>
  <si>
    <t>ic4102</t>
  </si>
  <si>
    <t>ic4103</t>
  </si>
  <si>
    <t>ヤリモクじゃダメですか（フリー女性⑧）</t>
  </si>
  <si>
    <t>高速マッチング恋愛</t>
  </si>
  <si>
    <t>東スポ</t>
  </si>
  <si>
    <t>アダルト面4C大雑4～5回</t>
  </si>
  <si>
    <t>ln_ink1103</t>
  </si>
  <si>
    <t>寂しい女たち版(LINEver)（フリー女性②）</t>
  </si>
  <si>
    <t>私じゃダメですか尻画像</t>
  </si>
  <si>
    <t>ic4104</t>
  </si>
  <si>
    <t>即ヤリ版（高宮菜々子）</t>
  </si>
  <si>
    <t>魅惑の体験</t>
  </si>
  <si>
    <t>ln_ink1104</t>
  </si>
  <si>
    <t>令和最新版(LINEver)（複数）</t>
  </si>
  <si>
    <t>熟女の祭典</t>
  </si>
  <si>
    <t>ic4105</t>
  </si>
  <si>
    <t>ic4106</t>
  </si>
  <si>
    <t>マルチカラー版（高宮菜々子）</t>
  </si>
  <si>
    <t>即日デート可能</t>
  </si>
  <si>
    <t>アダルト面4C全3段</t>
  </si>
  <si>
    <t>ic4107</t>
  </si>
  <si>
    <t>ic4108</t>
  </si>
  <si>
    <t>欲におぼれた女版（複数）</t>
  </si>
  <si>
    <t>私を見て‼</t>
  </si>
  <si>
    <t>中京スポーツ</t>
  </si>
  <si>
    <t>ln_ink1105</t>
  </si>
  <si>
    <t>ic4109</t>
  </si>
  <si>
    <t>密会版（晶エリー）</t>
  </si>
  <si>
    <t>ほぼ初体験</t>
  </si>
  <si>
    <t>ln_ink1106</t>
  </si>
  <si>
    <t>エロくたっていいじゃない版(LINEver)（高宮菜々子）</t>
  </si>
  <si>
    <t>おじさんだもん</t>
  </si>
  <si>
    <t>ic4110</t>
  </si>
  <si>
    <t>即ヤリ熟女版（高宮菜々子）</t>
  </si>
  <si>
    <t>熟女100人に聞いた出会いを探してる理由は？</t>
  </si>
  <si>
    <t>ic4111</t>
  </si>
  <si>
    <t>ic4112</t>
  </si>
  <si>
    <t>女性すげ～版（複数）</t>
  </si>
  <si>
    <t>濃密な出会いをしてもいい</t>
  </si>
  <si>
    <t>大スポ</t>
  </si>
  <si>
    <t>ln_ink1107</t>
  </si>
  <si>
    <t>ヤリもく限定版(LINEver)（晶エリー）</t>
  </si>
  <si>
    <t>真面目な出会いはお断り</t>
  </si>
  <si>
    <t>ic4113</t>
  </si>
  <si>
    <t>ln_ink1108</t>
  </si>
  <si>
    <t>即ヤリ熟女版(LINEver)（高宮菜々子）</t>
  </si>
  <si>
    <t>ic4114</t>
  </si>
  <si>
    <t>青春写メ加工版（藤井レイラ）</t>
  </si>
  <si>
    <t>第二の人生を楽しむなら</t>
  </si>
  <si>
    <t>ic4115</t>
  </si>
  <si>
    <t>ic4116</t>
  </si>
  <si>
    <t>NEWS版（藤井レイラ）</t>
  </si>
  <si>
    <t>出会いすぎてお祭り騒ぎ！？</t>
  </si>
  <si>
    <t>スポニチ関西</t>
  </si>
  <si>
    <t>全5段</t>
  </si>
  <si>
    <t>11月09日(土)</t>
  </si>
  <si>
    <t>ic4117</t>
  </si>
  <si>
    <t>ln_ink1109</t>
  </si>
  <si>
    <t>幹夫版(LINEver)（高宮菜々子）</t>
  </si>
  <si>
    <t>中高年必見</t>
  </si>
  <si>
    <t>1C終面全5段</t>
  </si>
  <si>
    <t>11月02日(土)</t>
  </si>
  <si>
    <t>ic4118</t>
  </si>
  <si>
    <t>ic4119</t>
  </si>
  <si>
    <t>朝活版（晶エリー）</t>
  </si>
  <si>
    <t>54歳男性に彼女ができた朝活とは？</t>
  </si>
  <si>
    <t>11月16日(土)</t>
  </si>
  <si>
    <t>ic4120</t>
  </si>
  <si>
    <t>ic4121</t>
  </si>
  <si>
    <t>デリヘル版3（高宮菜々子）</t>
  </si>
  <si>
    <t>11月03日(日)</t>
  </si>
  <si>
    <t>ic4122</t>
  </si>
  <si>
    <t>新聞 TOTAL</t>
  </si>
  <si>
    <t>●雑誌 広告</t>
  </si>
  <si>
    <t>za257</t>
  </si>
  <si>
    <t>日本ジャーナル出版</t>
  </si>
  <si>
    <t>昭和世代の婚活版（高宮菜々子）</t>
  </si>
  <si>
    <t>60歳を過ぎて、恋愛を諦めていませんか？</t>
  </si>
  <si>
    <t>週刊実話増刊</t>
  </si>
  <si>
    <t>表4</t>
  </si>
  <si>
    <t>11月25日(月)</t>
  </si>
  <si>
    <t>za258</t>
  </si>
  <si>
    <t>ln_ink1092</t>
  </si>
  <si>
    <t>パンチラ版(LINEver)（フリー女性②）</t>
  </si>
  <si>
    <t>熟女からの刺激的な誘い</t>
  </si>
  <si>
    <t>4C1P</t>
  </si>
  <si>
    <t>za259</t>
  </si>
  <si>
    <t>ad891</t>
  </si>
  <si>
    <t>日本文芸社</t>
  </si>
  <si>
    <t>2P縦書き男性募集版</t>
  </si>
  <si>
    <t>週刊漫画ゴラク.1W金</t>
  </si>
  <si>
    <t>1C2P</t>
  </si>
  <si>
    <t>ad892</t>
  </si>
  <si>
    <t>ad893</t>
  </si>
  <si>
    <t>大洋図書</t>
  </si>
  <si>
    <t>5P風俗ヘスティア(高宮菜々子さん)</t>
  </si>
  <si>
    <t>実話ナックルズ ウルトラ</t>
  </si>
  <si>
    <t>1C5P</t>
  </si>
  <si>
    <t>ad894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</si>
  <si>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</si>
  <si>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</si>
  <si>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</si>
  <si>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</si>
  <si>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</si>
  <si>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</si>
  <si>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</si>
  <si>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11/1～11/30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</si>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</sst>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62</v>
      </c>
      <c r="D6" s="330">
        <v>2015000</v>
      </c>
      <c r="E6" s="79">
        <v>593</v>
      </c>
      <c r="F6" s="79">
        <v>240</v>
      </c>
      <c r="G6" s="79">
        <v>845</v>
      </c>
      <c r="H6" s="89">
        <v>137</v>
      </c>
      <c r="I6" s="90">
        <v>0</v>
      </c>
      <c r="J6" s="143">
        <f>H6+I6</f>
        <v>137</v>
      </c>
      <c r="K6" s="80">
        <f>IFERROR(J6/G6,"-")</f>
        <v>0.16213017751479</v>
      </c>
      <c r="L6" s="79">
        <v>17</v>
      </c>
      <c r="M6" s="79">
        <v>23</v>
      </c>
      <c r="N6" s="80">
        <f>IFERROR(L6/J6,"-")</f>
        <v>0.12408759124088</v>
      </c>
      <c r="O6" s="81">
        <f>IFERROR(D6/J6,"-")</f>
        <v>14708.02919708</v>
      </c>
      <c r="P6" s="82">
        <v>14</v>
      </c>
      <c r="Q6" s="80">
        <f>IFERROR(P6/J6,"-")</f>
        <v>0.1021897810219</v>
      </c>
      <c r="R6" s="335">
        <v>283000</v>
      </c>
      <c r="S6" s="336">
        <f>IFERROR(R6/J6,"-")</f>
        <v>2065.6934306569</v>
      </c>
      <c r="T6" s="336">
        <f>IFERROR(R6/P6,"-")</f>
        <v>20214.285714286</v>
      </c>
      <c r="U6" s="330">
        <f>IFERROR(R6-D6,"-")</f>
        <v>-1732000</v>
      </c>
      <c r="V6" s="83">
        <f>R6/D6</f>
        <v>0.14044665012407</v>
      </c>
      <c r="W6" s="77"/>
      <c r="X6" s="142"/>
    </row>
    <row r="7" spans="1:24">
      <c r="A7" s="78"/>
      <c r="B7" s="84" t="s">
        <v>24</v>
      </c>
      <c r="C7" s="84">
        <v>8</v>
      </c>
      <c r="D7" s="330">
        <v>360000</v>
      </c>
      <c r="E7" s="79">
        <v>182</v>
      </c>
      <c r="F7" s="79">
        <v>77</v>
      </c>
      <c r="G7" s="79">
        <v>258</v>
      </c>
      <c r="H7" s="89">
        <v>31</v>
      </c>
      <c r="I7" s="90">
        <v>0</v>
      </c>
      <c r="J7" s="143">
        <f>H7+I7</f>
        <v>31</v>
      </c>
      <c r="K7" s="80">
        <f>IFERROR(J7/G7,"-")</f>
        <v>0.12015503875969</v>
      </c>
      <c r="L7" s="79">
        <v>2</v>
      </c>
      <c r="M7" s="79">
        <v>8</v>
      </c>
      <c r="N7" s="80">
        <f>IFERROR(L7/J7,"-")</f>
        <v>0.064516129032258</v>
      </c>
      <c r="O7" s="81">
        <f>IFERROR(D7/J7,"-")</f>
        <v>11612.903225806</v>
      </c>
      <c r="P7" s="82">
        <v>2</v>
      </c>
      <c r="Q7" s="80">
        <f>IFERROR(P7/J7,"-")</f>
        <v>0.064516129032258</v>
      </c>
      <c r="R7" s="335">
        <v>20000</v>
      </c>
      <c r="S7" s="336">
        <f>IFERROR(R7/J7,"-")</f>
        <v>645.16129032258</v>
      </c>
      <c r="T7" s="336">
        <f>IFERROR(R7/P7,"-")</f>
        <v>10000</v>
      </c>
      <c r="U7" s="330">
        <f>IFERROR(R7-D7,"-")</f>
        <v>-340000</v>
      </c>
      <c r="V7" s="83">
        <f>R7/D7</f>
        <v>0.055555555555556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7</v>
      </c>
      <c r="H8" s="89">
        <v>0</v>
      </c>
      <c r="I8" s="90">
        <v>0</v>
      </c>
      <c r="J8" s="143">
        <f>H8+I8</f>
        <v>0</v>
      </c>
      <c r="K8" s="80">
        <f>IFERROR(J8/G8,"-")</f>
        <v>0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6</v>
      </c>
      <c r="D9" s="330">
        <v>7630226</v>
      </c>
      <c r="E9" s="79">
        <v>6599</v>
      </c>
      <c r="F9" s="79">
        <v>0</v>
      </c>
      <c r="G9" s="79">
        <v>216622</v>
      </c>
      <c r="H9" s="89">
        <v>2245</v>
      </c>
      <c r="I9" s="90">
        <v>140</v>
      </c>
      <c r="J9" s="143">
        <f>H9+I9</f>
        <v>2385</v>
      </c>
      <c r="K9" s="80">
        <f>IFERROR(J9/G9,"-")</f>
        <v>0.011009962053716</v>
      </c>
      <c r="L9" s="79">
        <v>152</v>
      </c>
      <c r="M9" s="79">
        <v>706</v>
      </c>
      <c r="N9" s="80">
        <f>IFERROR(L9/J9,"-")</f>
        <v>0.063731656184486</v>
      </c>
      <c r="O9" s="81">
        <f>IFERROR(D9/J9,"-")</f>
        <v>3199.2561844864</v>
      </c>
      <c r="P9" s="82">
        <v>237</v>
      </c>
      <c r="Q9" s="80">
        <f>IFERROR(P9/J9,"-")</f>
        <v>0.09937106918239</v>
      </c>
      <c r="R9" s="335">
        <v>11243465</v>
      </c>
      <c r="S9" s="336">
        <f>IFERROR(R9/J9,"-")</f>
        <v>4714.2410901468</v>
      </c>
      <c r="T9" s="336">
        <f>IFERROR(R9/P9,"-")</f>
        <v>47440.780590717</v>
      </c>
      <c r="U9" s="330">
        <f>IFERROR(R9-D9,"-")</f>
        <v>3613239</v>
      </c>
      <c r="V9" s="83">
        <f>R9/D9</f>
        <v>1.4735428544318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10005226</v>
      </c>
      <c r="E12" s="41">
        <f>SUM(E6:E10)</f>
        <v>7374</v>
      </c>
      <c r="F12" s="41">
        <f>SUM(F6:F10)</f>
        <v>317</v>
      </c>
      <c r="G12" s="41">
        <f>SUM(G6:G10)</f>
        <v>217732</v>
      </c>
      <c r="H12" s="41">
        <f>SUM(H6:H10)</f>
        <v>2413</v>
      </c>
      <c r="I12" s="41">
        <f>SUM(I6:I10)</f>
        <v>140</v>
      </c>
      <c r="J12" s="41">
        <f>SUM(J6:J10)</f>
        <v>2553</v>
      </c>
      <c r="K12" s="42">
        <f>IFERROR(J12/G12,"-")</f>
        <v>0.011725423915639</v>
      </c>
      <c r="L12" s="76">
        <f>SUM(L6:L10)</f>
        <v>171</v>
      </c>
      <c r="M12" s="76">
        <f>SUM(M6:M10)</f>
        <v>737</v>
      </c>
      <c r="N12" s="42">
        <f>IFERROR(L12/J12,"-")</f>
        <v>0.066980023501763</v>
      </c>
      <c r="O12" s="43">
        <f>IFERROR(D12/J12,"-")</f>
        <v>3919.0074422248</v>
      </c>
      <c r="P12" s="44">
        <f>SUM(P6:P10)</f>
        <v>253</v>
      </c>
      <c r="Q12" s="42">
        <f>IFERROR(P12/J12,"-")</f>
        <v>0.099099099099099</v>
      </c>
      <c r="R12" s="333">
        <f>SUM(R6:R10)</f>
        <v>11546465</v>
      </c>
      <c r="S12" s="333">
        <f>IFERROR(R12/J12,"-")</f>
        <v>4522.7046611829</v>
      </c>
      <c r="T12" s="333">
        <f>IFERROR(R12/P12,"-")</f>
        <v>45638.201581028</v>
      </c>
      <c r="U12" s="333">
        <f>SUM(U6:U10)</f>
        <v>1541239</v>
      </c>
      <c r="V12" s="45">
        <f>IFERROR(R12/D12,"-")</f>
        <v>1.1540433969208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0.53823529411765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>
        <v>14</v>
      </c>
      <c r="L6" s="79">
        <v>0</v>
      </c>
      <c r="M6" s="79">
        <v>40</v>
      </c>
      <c r="N6" s="89">
        <v>4</v>
      </c>
      <c r="O6" s="90">
        <v>0</v>
      </c>
      <c r="P6" s="91">
        <f>N6+O6</f>
        <v>4</v>
      </c>
      <c r="Q6" s="80">
        <f>IFERROR(P6/M6,"-")</f>
        <v>0.1</v>
      </c>
      <c r="R6" s="79">
        <v>0</v>
      </c>
      <c r="S6" s="79">
        <v>1</v>
      </c>
      <c r="T6" s="80">
        <f>IFERROR(R6/(P6),"-")</f>
        <v>0</v>
      </c>
      <c r="U6" s="336">
        <f>IFERROR(J6/SUM(N6:O21),"-")</f>
        <v>10303.03030303</v>
      </c>
      <c r="V6" s="82">
        <v>0</v>
      </c>
      <c r="W6" s="80">
        <f>IF(P6=0,"-",V6/P6)</f>
        <v>0</v>
      </c>
      <c r="X6" s="335">
        <v>5000</v>
      </c>
      <c r="Y6" s="336">
        <f>IFERROR(X6/P6,"-")</f>
        <v>1250</v>
      </c>
      <c r="Z6" s="336" t="str">
        <f>IFERROR(X6/V6,"-")</f>
        <v>-</v>
      </c>
      <c r="AA6" s="330">
        <f>SUM(X6:X21)-SUM(J6:J21)</f>
        <v>-157000</v>
      </c>
      <c r="AB6" s="83">
        <f>SUM(X6:X21)/SUM(J6:J21)</f>
        <v>0.53823529411765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0.5</v>
      </c>
      <c r="BP6" s="119">
        <v>1</v>
      </c>
      <c r="BQ6" s="120">
        <f>IFERROR(BP6/BN6,"-")</f>
        <v>0.5</v>
      </c>
      <c r="BR6" s="121">
        <v>5000</v>
      </c>
      <c r="BS6" s="122">
        <f>IFERROR(BR6/BN6,"-")</f>
        <v>2500</v>
      </c>
      <c r="BT6" s="123">
        <v>1</v>
      </c>
      <c r="BU6" s="123"/>
      <c r="BV6" s="123"/>
      <c r="BW6" s="124">
        <v>1</v>
      </c>
      <c r="BX6" s="125">
        <f>IF(P6=0,"",IF(BW6=0,"",(BW6/P6)))</f>
        <v>0.25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0.25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5000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>
        <v>38</v>
      </c>
      <c r="L7" s="79">
        <v>22</v>
      </c>
      <c r="M7" s="79">
        <v>6</v>
      </c>
      <c r="N7" s="89">
        <v>3</v>
      </c>
      <c r="O7" s="90">
        <v>0</v>
      </c>
      <c r="P7" s="91">
        <f>N7+O7</f>
        <v>3</v>
      </c>
      <c r="Q7" s="80">
        <f>IFERROR(P7/M7,"-")</f>
        <v>0.5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2</v>
      </c>
      <c r="BX7" s="125">
        <f>IF(P7=0,"",IF(BW7=0,"",(BW7/P7)))</f>
        <v>0.66666666666667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67</v>
      </c>
      <c r="H8" s="88" t="s">
        <v>73</v>
      </c>
      <c r="I8" s="88"/>
      <c r="J8" s="330"/>
      <c r="K8" s="79">
        <v>0</v>
      </c>
      <c r="L8" s="79">
        <v>0</v>
      </c>
      <c r="M8" s="79">
        <v>4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71</v>
      </c>
      <c r="G9" s="88"/>
      <c r="H9" s="88"/>
      <c r="I9" s="88"/>
      <c r="J9" s="330"/>
      <c r="K9" s="79">
        <v>4</v>
      </c>
      <c r="L9" s="79">
        <v>4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75</v>
      </c>
      <c r="C10" s="347"/>
      <c r="D10" s="347" t="s">
        <v>76</v>
      </c>
      <c r="E10" s="347" t="s">
        <v>77</v>
      </c>
      <c r="F10" s="347" t="s">
        <v>78</v>
      </c>
      <c r="G10" s="88" t="s">
        <v>67</v>
      </c>
      <c r="H10" s="88" t="s">
        <v>68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2</v>
      </c>
      <c r="O10" s="90">
        <v>0</v>
      </c>
      <c r="P10" s="91">
        <f>N10+O10</f>
        <v>2</v>
      </c>
      <c r="Q10" s="80" t="str">
        <f>IFERROR(P10/M10,"-")</f>
        <v>-</v>
      </c>
      <c r="R10" s="79">
        <v>0</v>
      </c>
      <c r="S10" s="79">
        <v>0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0.5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76</v>
      </c>
      <c r="E11" s="347" t="s">
        <v>77</v>
      </c>
      <c r="F11" s="347" t="s">
        <v>71</v>
      </c>
      <c r="G11" s="88"/>
      <c r="H11" s="88"/>
      <c r="I11" s="88"/>
      <c r="J11" s="330"/>
      <c r="K11" s="79">
        <v>16</v>
      </c>
      <c r="L11" s="79">
        <v>8</v>
      </c>
      <c r="M11" s="79">
        <v>1</v>
      </c>
      <c r="N11" s="89">
        <v>1</v>
      </c>
      <c r="O11" s="90">
        <v>0</v>
      </c>
      <c r="P11" s="91">
        <f>N11+O11</f>
        <v>1</v>
      </c>
      <c r="Q11" s="80">
        <f>IFERROR(P11/M11,"-")</f>
        <v>1</v>
      </c>
      <c r="R11" s="79">
        <v>0</v>
      </c>
      <c r="S11" s="79">
        <v>0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1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76</v>
      </c>
      <c r="E12" s="347" t="s">
        <v>77</v>
      </c>
      <c r="F12" s="347" t="s">
        <v>78</v>
      </c>
      <c r="G12" s="88" t="s">
        <v>67</v>
      </c>
      <c r="H12" s="88" t="s">
        <v>73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76</v>
      </c>
      <c r="E13" s="347" t="s">
        <v>77</v>
      </c>
      <c r="F13" s="347" t="s">
        <v>71</v>
      </c>
      <c r="G13" s="88"/>
      <c r="H13" s="88"/>
      <c r="I13" s="88"/>
      <c r="J13" s="330"/>
      <c r="K13" s="79">
        <v>1</v>
      </c>
      <c r="L13" s="79">
        <v>1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64</v>
      </c>
      <c r="E14" s="347" t="s">
        <v>65</v>
      </c>
      <c r="F14" s="347" t="s">
        <v>66</v>
      </c>
      <c r="G14" s="88" t="s">
        <v>84</v>
      </c>
      <c r="H14" s="88" t="s">
        <v>68</v>
      </c>
      <c r="I14" s="88" t="s">
        <v>69</v>
      </c>
      <c r="J14" s="330"/>
      <c r="K14" s="79">
        <v>15</v>
      </c>
      <c r="L14" s="79">
        <v>0</v>
      </c>
      <c r="M14" s="79">
        <v>54</v>
      </c>
      <c r="N14" s="89">
        <v>7</v>
      </c>
      <c r="O14" s="90">
        <v>0</v>
      </c>
      <c r="P14" s="91">
        <f>N14+O14</f>
        <v>7</v>
      </c>
      <c r="Q14" s="80">
        <f>IFERROR(P14/M14,"-")</f>
        <v>0.12962962962963</v>
      </c>
      <c r="R14" s="79">
        <v>2</v>
      </c>
      <c r="S14" s="79">
        <v>1</v>
      </c>
      <c r="T14" s="80">
        <f>IFERROR(R14/(P14),"-")</f>
        <v>0.28571428571429</v>
      </c>
      <c r="U14" s="336"/>
      <c r="V14" s="82">
        <v>1</v>
      </c>
      <c r="W14" s="80">
        <f>IF(P14=0,"-",V14/P14)</f>
        <v>0.14285714285714</v>
      </c>
      <c r="X14" s="335">
        <v>47000</v>
      </c>
      <c r="Y14" s="336">
        <f>IFERROR(X14/P14,"-")</f>
        <v>6714.2857142857</v>
      </c>
      <c r="Z14" s="336">
        <f>IFERROR(X14/V14,"-")</f>
        <v>47000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0.14285714285714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1</v>
      </c>
      <c r="BF14" s="111">
        <f>IF(P14=0,"",IF(BE14=0,"",(BE14/P14)))</f>
        <v>0.14285714285714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0.28571428571429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0.14285714285714</v>
      </c>
      <c r="BY14" s="126">
        <v>1</v>
      </c>
      <c r="BZ14" s="127">
        <f>IFERROR(BY14/BW14,"-")</f>
        <v>1</v>
      </c>
      <c r="CA14" s="128">
        <v>47000</v>
      </c>
      <c r="CB14" s="129">
        <f>IFERROR(CA14/BW14,"-")</f>
        <v>47000</v>
      </c>
      <c r="CC14" s="130"/>
      <c r="CD14" s="130"/>
      <c r="CE14" s="130">
        <v>1</v>
      </c>
      <c r="CF14" s="131">
        <v>2</v>
      </c>
      <c r="CG14" s="132">
        <f>IF(P14=0,"",IF(CF14=0,"",(CF14/P14)))</f>
        <v>0.28571428571429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47000</v>
      </c>
      <c r="CQ14" s="139">
        <v>47000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85</v>
      </c>
      <c r="C15" s="347"/>
      <c r="D15" s="347" t="s">
        <v>64</v>
      </c>
      <c r="E15" s="347" t="s">
        <v>65</v>
      </c>
      <c r="F15" s="347" t="s">
        <v>71</v>
      </c>
      <c r="G15" s="88"/>
      <c r="H15" s="88"/>
      <c r="I15" s="88"/>
      <c r="J15" s="330"/>
      <c r="K15" s="79">
        <v>59</v>
      </c>
      <c r="L15" s="79">
        <v>33</v>
      </c>
      <c r="M15" s="79">
        <v>27</v>
      </c>
      <c r="N15" s="89">
        <v>7</v>
      </c>
      <c r="O15" s="90">
        <v>0</v>
      </c>
      <c r="P15" s="91">
        <f>N15+O15</f>
        <v>7</v>
      </c>
      <c r="Q15" s="80">
        <f>IFERROR(P15/M15,"-")</f>
        <v>0.25925925925926</v>
      </c>
      <c r="R15" s="79">
        <v>2</v>
      </c>
      <c r="S15" s="79">
        <v>0</v>
      </c>
      <c r="T15" s="80">
        <f>IFERROR(R15/(P15),"-")</f>
        <v>0.28571428571429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0.14285714285714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</v>
      </c>
      <c r="BO15" s="118">
        <f>IF(P15=0,"",IF(BN15=0,"",(BN15/P15)))</f>
        <v>0.28571428571429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2</v>
      </c>
      <c r="BX15" s="125">
        <f>IF(P15=0,"",IF(BW15=0,"",(BW15/P15)))</f>
        <v>0.28571428571429</v>
      </c>
      <c r="BY15" s="126">
        <v>1</v>
      </c>
      <c r="BZ15" s="127">
        <f>IFERROR(BY15/BW15,"-")</f>
        <v>0.5</v>
      </c>
      <c r="CA15" s="128">
        <v>6000</v>
      </c>
      <c r="CB15" s="129">
        <f>IFERROR(CA15/BW15,"-")</f>
        <v>3000</v>
      </c>
      <c r="CC15" s="130">
        <v>1</v>
      </c>
      <c r="CD15" s="130"/>
      <c r="CE15" s="130"/>
      <c r="CF15" s="131">
        <v>2</v>
      </c>
      <c r="CG15" s="132">
        <f>IF(P15=0,"",IF(CF15=0,"",(CF15/P15)))</f>
        <v>0.28571428571429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0</v>
      </c>
      <c r="CP15" s="139">
        <v>0</v>
      </c>
      <c r="CQ15" s="139">
        <v>6000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86</v>
      </c>
      <c r="C16" s="347"/>
      <c r="D16" s="347" t="s">
        <v>64</v>
      </c>
      <c r="E16" s="347" t="s">
        <v>65</v>
      </c>
      <c r="F16" s="347" t="s">
        <v>66</v>
      </c>
      <c r="G16" s="88" t="s">
        <v>84</v>
      </c>
      <c r="H16" s="88" t="s">
        <v>73</v>
      </c>
      <c r="I16" s="88"/>
      <c r="J16" s="330"/>
      <c r="K16" s="79">
        <v>0</v>
      </c>
      <c r="L16" s="79">
        <v>0</v>
      </c>
      <c r="M16" s="79">
        <v>1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87</v>
      </c>
      <c r="C17" s="347"/>
      <c r="D17" s="347" t="s">
        <v>64</v>
      </c>
      <c r="E17" s="347" t="s">
        <v>65</v>
      </c>
      <c r="F17" s="347" t="s">
        <v>71</v>
      </c>
      <c r="G17" s="88"/>
      <c r="H17" s="88"/>
      <c r="I17" s="88"/>
      <c r="J17" s="330"/>
      <c r="K17" s="79">
        <v>0</v>
      </c>
      <c r="L17" s="79">
        <v>0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88</v>
      </c>
      <c r="C18" s="347"/>
      <c r="D18" s="347" t="s">
        <v>89</v>
      </c>
      <c r="E18" s="347" t="s">
        <v>90</v>
      </c>
      <c r="F18" s="347" t="s">
        <v>78</v>
      </c>
      <c r="G18" s="88" t="s">
        <v>84</v>
      </c>
      <c r="H18" s="88" t="s">
        <v>68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6</v>
      </c>
      <c r="O18" s="90">
        <v>0</v>
      </c>
      <c r="P18" s="91">
        <f>N18+O18</f>
        <v>6</v>
      </c>
      <c r="Q18" s="80" t="str">
        <f>IFERROR(P18/M18,"-")</f>
        <v>-</v>
      </c>
      <c r="R18" s="79">
        <v>0</v>
      </c>
      <c r="S18" s="79">
        <v>1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0.16666666666667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0.33333333333333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0.33333333333333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>
        <v>1</v>
      </c>
      <c r="CG18" s="132">
        <f>IF(P18=0,"",IF(CF18=0,"",(CF18/P18)))</f>
        <v>0.16666666666667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91</v>
      </c>
      <c r="C19" s="347"/>
      <c r="D19" s="347" t="s">
        <v>89</v>
      </c>
      <c r="E19" s="347" t="s">
        <v>90</v>
      </c>
      <c r="F19" s="347" t="s">
        <v>71</v>
      </c>
      <c r="G19" s="88"/>
      <c r="H19" s="88"/>
      <c r="I19" s="88"/>
      <c r="J19" s="330"/>
      <c r="K19" s="79">
        <v>15</v>
      </c>
      <c r="L19" s="79">
        <v>6</v>
      </c>
      <c r="M19" s="79">
        <v>26</v>
      </c>
      <c r="N19" s="89">
        <v>3</v>
      </c>
      <c r="O19" s="90">
        <v>0</v>
      </c>
      <c r="P19" s="91">
        <f>N19+O19</f>
        <v>3</v>
      </c>
      <c r="Q19" s="80">
        <f>IFERROR(P19/M19,"-")</f>
        <v>0.11538461538462</v>
      </c>
      <c r="R19" s="79">
        <v>1</v>
      </c>
      <c r="S19" s="79">
        <v>2</v>
      </c>
      <c r="T19" s="80">
        <f>IFERROR(R19/(P19),"-")</f>
        <v>0.33333333333333</v>
      </c>
      <c r="U19" s="336"/>
      <c r="V19" s="82">
        <v>2</v>
      </c>
      <c r="W19" s="80">
        <f>IF(P19=0,"-",V19/P19)</f>
        <v>0.66666666666667</v>
      </c>
      <c r="X19" s="335">
        <v>131000</v>
      </c>
      <c r="Y19" s="336">
        <f>IFERROR(X19/P19,"-")</f>
        <v>43666.666666667</v>
      </c>
      <c r="Z19" s="336">
        <f>IFERROR(X19/V19,"-")</f>
        <v>65500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0.33333333333333</v>
      </c>
      <c r="BY19" s="126">
        <v>1</v>
      </c>
      <c r="BZ19" s="127">
        <f>IFERROR(BY19/BW19,"-")</f>
        <v>1</v>
      </c>
      <c r="CA19" s="128">
        <v>23000</v>
      </c>
      <c r="CB19" s="129">
        <f>IFERROR(CA19/BW19,"-")</f>
        <v>23000</v>
      </c>
      <c r="CC19" s="130"/>
      <c r="CD19" s="130"/>
      <c r="CE19" s="130">
        <v>1</v>
      </c>
      <c r="CF19" s="131">
        <v>2</v>
      </c>
      <c r="CG19" s="132">
        <f>IF(P19=0,"",IF(CF19=0,"",(CF19/P19)))</f>
        <v>0.66666666666667</v>
      </c>
      <c r="CH19" s="133">
        <v>2</v>
      </c>
      <c r="CI19" s="134">
        <f>IFERROR(CH19/CF19,"-")</f>
        <v>1</v>
      </c>
      <c r="CJ19" s="135">
        <v>113000</v>
      </c>
      <c r="CK19" s="136">
        <f>IFERROR(CJ19/CF19,"-")</f>
        <v>56500</v>
      </c>
      <c r="CL19" s="137"/>
      <c r="CM19" s="137"/>
      <c r="CN19" s="137">
        <v>2</v>
      </c>
      <c r="CO19" s="138">
        <v>2</v>
      </c>
      <c r="CP19" s="139">
        <v>131000</v>
      </c>
      <c r="CQ19" s="139">
        <v>88000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92</v>
      </c>
      <c r="C20" s="347"/>
      <c r="D20" s="347" t="s">
        <v>89</v>
      </c>
      <c r="E20" s="347" t="s">
        <v>90</v>
      </c>
      <c r="F20" s="347" t="s">
        <v>78</v>
      </c>
      <c r="G20" s="88" t="s">
        <v>84</v>
      </c>
      <c r="H20" s="88" t="s">
        <v>73</v>
      </c>
      <c r="I20" s="88"/>
      <c r="J20" s="330"/>
      <c r="K20" s="79">
        <v>0</v>
      </c>
      <c r="L20" s="79">
        <v>0</v>
      </c>
      <c r="M20" s="79">
        <v>0</v>
      </c>
      <c r="N20" s="89">
        <v>0</v>
      </c>
      <c r="O20" s="90">
        <v>0</v>
      </c>
      <c r="P20" s="91">
        <f>N20+O20</f>
        <v>0</v>
      </c>
      <c r="Q20" s="80" t="str">
        <f>IFERROR(P20/M20,"-")</f>
        <v>-</v>
      </c>
      <c r="R20" s="79">
        <v>0</v>
      </c>
      <c r="S20" s="79">
        <v>0</v>
      </c>
      <c r="T20" s="80" t="str">
        <f>IFERROR(R20/(P20),"-")</f>
        <v>-</v>
      </c>
      <c r="U20" s="336"/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93</v>
      </c>
      <c r="C21" s="347"/>
      <c r="D21" s="347" t="s">
        <v>89</v>
      </c>
      <c r="E21" s="347" t="s">
        <v>90</v>
      </c>
      <c r="F21" s="347" t="s">
        <v>71</v>
      </c>
      <c r="G21" s="88"/>
      <c r="H21" s="88"/>
      <c r="I21" s="88"/>
      <c r="J21" s="330"/>
      <c r="K21" s="79">
        <v>1</v>
      </c>
      <c r="L21" s="79">
        <v>1</v>
      </c>
      <c r="M21" s="79">
        <v>0</v>
      </c>
      <c r="N21" s="89">
        <v>0</v>
      </c>
      <c r="O21" s="90">
        <v>0</v>
      </c>
      <c r="P21" s="91">
        <f>N21+O21</f>
        <v>0</v>
      </c>
      <c r="Q21" s="80" t="str">
        <f>IFERROR(P21/M21,"-")</f>
        <v>-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0.053333333333333</v>
      </c>
      <c r="B22" s="347" t="s">
        <v>94</v>
      </c>
      <c r="C22" s="347"/>
      <c r="D22" s="347" t="s">
        <v>95</v>
      </c>
      <c r="E22" s="347" t="s">
        <v>96</v>
      </c>
      <c r="F22" s="347" t="s">
        <v>66</v>
      </c>
      <c r="G22" s="88" t="s">
        <v>97</v>
      </c>
      <c r="H22" s="88" t="s">
        <v>98</v>
      </c>
      <c r="I22" s="88" t="s">
        <v>99</v>
      </c>
      <c r="J22" s="330">
        <v>225000</v>
      </c>
      <c r="K22" s="79">
        <v>8</v>
      </c>
      <c r="L22" s="79">
        <v>0</v>
      </c>
      <c r="M22" s="79">
        <v>13</v>
      </c>
      <c r="N22" s="89">
        <v>2</v>
      </c>
      <c r="O22" s="90">
        <v>0</v>
      </c>
      <c r="P22" s="91">
        <f>N22+O22</f>
        <v>2</v>
      </c>
      <c r="Q22" s="80">
        <f>IFERROR(P22/M22,"-")</f>
        <v>0.15384615384615</v>
      </c>
      <c r="R22" s="79">
        <v>0</v>
      </c>
      <c r="S22" s="79">
        <v>1</v>
      </c>
      <c r="T22" s="80">
        <f>IFERROR(R22/(P22),"-")</f>
        <v>0</v>
      </c>
      <c r="U22" s="336">
        <f>IFERROR(J22/SUM(N22:O27),"-")</f>
        <v>32142.857142857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SUM(X22:X27)-SUM(J22:J27)</f>
        <v>-213000</v>
      </c>
      <c r="AB22" s="83">
        <f>SUM(X22:X27)/SUM(J22:J27)</f>
        <v>0.053333333333333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1</v>
      </c>
      <c r="BX22" s="125">
        <f>IF(P22=0,"",IF(BW22=0,"",(BW22/P22)))</f>
        <v>0.5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>
        <v>1</v>
      </c>
      <c r="CG22" s="132">
        <f>IF(P22=0,"",IF(CF22=0,"",(CF22/P22)))</f>
        <v>0.5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100</v>
      </c>
      <c r="C23" s="347"/>
      <c r="D23" s="347" t="s">
        <v>89</v>
      </c>
      <c r="E23" s="347" t="s">
        <v>90</v>
      </c>
      <c r="F23" s="347" t="s">
        <v>78</v>
      </c>
      <c r="G23" s="88"/>
      <c r="H23" s="88" t="s">
        <v>98</v>
      </c>
      <c r="I23" s="88" t="s">
        <v>101</v>
      </c>
      <c r="J23" s="330"/>
      <c r="K23" s="79">
        <v>0</v>
      </c>
      <c r="L23" s="79">
        <v>0</v>
      </c>
      <c r="M23" s="79">
        <v>0</v>
      </c>
      <c r="N23" s="89">
        <v>3</v>
      </c>
      <c r="O23" s="90">
        <v>0</v>
      </c>
      <c r="P23" s="91">
        <f>N23+O23</f>
        <v>3</v>
      </c>
      <c r="Q23" s="80" t="str">
        <f>IFERROR(P23/M23,"-")</f>
        <v>-</v>
      </c>
      <c r="R23" s="79">
        <v>1</v>
      </c>
      <c r="S23" s="79">
        <v>0</v>
      </c>
      <c r="T23" s="80">
        <f>IFERROR(R23/(P23),"-")</f>
        <v>0.33333333333333</v>
      </c>
      <c r="U23" s="336"/>
      <c r="V23" s="82">
        <v>1</v>
      </c>
      <c r="W23" s="80">
        <f>IF(P23=0,"-",V23/P23)</f>
        <v>0.33333333333333</v>
      </c>
      <c r="X23" s="335">
        <v>12000</v>
      </c>
      <c r="Y23" s="336">
        <f>IFERROR(X23/P23,"-")</f>
        <v>4000</v>
      </c>
      <c r="Z23" s="336">
        <f>IFERROR(X23/V23,"-")</f>
        <v>12000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0.33333333333333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0.33333333333333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0.33333333333333</v>
      </c>
      <c r="CH23" s="133">
        <v>1</v>
      </c>
      <c r="CI23" s="134">
        <f>IFERROR(CH23/CF23,"-")</f>
        <v>1</v>
      </c>
      <c r="CJ23" s="135">
        <v>12000</v>
      </c>
      <c r="CK23" s="136">
        <f>IFERROR(CJ23/CF23,"-")</f>
        <v>12000</v>
      </c>
      <c r="CL23" s="137"/>
      <c r="CM23" s="137"/>
      <c r="CN23" s="137">
        <v>1</v>
      </c>
      <c r="CO23" s="138">
        <v>1</v>
      </c>
      <c r="CP23" s="139">
        <v>12000</v>
      </c>
      <c r="CQ23" s="139">
        <v>12000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102</v>
      </c>
      <c r="C24" s="347"/>
      <c r="D24" s="347" t="s">
        <v>103</v>
      </c>
      <c r="E24" s="347" t="s">
        <v>104</v>
      </c>
      <c r="F24" s="347" t="s">
        <v>105</v>
      </c>
      <c r="G24" s="88"/>
      <c r="H24" s="88" t="s">
        <v>98</v>
      </c>
      <c r="I24" s="88" t="s">
        <v>106</v>
      </c>
      <c r="J24" s="330"/>
      <c r="K24" s="79">
        <v>0</v>
      </c>
      <c r="L24" s="79">
        <v>0</v>
      </c>
      <c r="M24" s="79">
        <v>19</v>
      </c>
      <c r="N24" s="89">
        <v>0</v>
      </c>
      <c r="O24" s="90">
        <v>0</v>
      </c>
      <c r="P24" s="91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336"/>
      <c r="V24" s="82">
        <v>0</v>
      </c>
      <c r="W24" s="80" t="str">
        <f>IF(P24=0,"-",V24/P24)</f>
        <v>-</v>
      </c>
      <c r="X24" s="335">
        <v>0</v>
      </c>
      <c r="Y24" s="336" t="str">
        <f>IFERROR(X24/P24,"-")</f>
        <v>-</v>
      </c>
      <c r="Z24" s="336" t="str">
        <f>IFERROR(X24/V24,"-")</f>
        <v>-</v>
      </c>
      <c r="AA24" s="33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107</v>
      </c>
      <c r="C25" s="347"/>
      <c r="D25" s="347" t="s">
        <v>108</v>
      </c>
      <c r="E25" s="347" t="s">
        <v>109</v>
      </c>
      <c r="F25" s="347" t="s">
        <v>78</v>
      </c>
      <c r="G25" s="88"/>
      <c r="H25" s="88" t="s">
        <v>98</v>
      </c>
      <c r="I25" s="88" t="s">
        <v>110</v>
      </c>
      <c r="J25" s="330"/>
      <c r="K25" s="79">
        <v>0</v>
      </c>
      <c r="L25" s="79">
        <v>0</v>
      </c>
      <c r="M25" s="79">
        <v>0</v>
      </c>
      <c r="N25" s="89">
        <v>1</v>
      </c>
      <c r="O25" s="90">
        <v>0</v>
      </c>
      <c r="P25" s="91">
        <f>N25+O25</f>
        <v>1</v>
      </c>
      <c r="Q25" s="80" t="str">
        <f>IFERROR(P25/M25,"-")</f>
        <v>-</v>
      </c>
      <c r="R25" s="79">
        <v>1</v>
      </c>
      <c r="S25" s="79">
        <v>0</v>
      </c>
      <c r="T25" s="80">
        <f>IFERROR(R25/(P25),"-")</f>
        <v>1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>
        <v>1</v>
      </c>
      <c r="CG25" s="132">
        <f>IF(P25=0,"",IF(CF25=0,"",(CF25/P25)))</f>
        <v>1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111</v>
      </c>
      <c r="C26" s="347"/>
      <c r="D26" s="347" t="s">
        <v>112</v>
      </c>
      <c r="E26" s="347" t="s">
        <v>113</v>
      </c>
      <c r="F26" s="347" t="s">
        <v>105</v>
      </c>
      <c r="G26" s="88"/>
      <c r="H26" s="88" t="s">
        <v>98</v>
      </c>
      <c r="I26" s="88" t="s">
        <v>114</v>
      </c>
      <c r="J26" s="330"/>
      <c r="K26" s="79">
        <v>1</v>
      </c>
      <c r="L26" s="79">
        <v>0</v>
      </c>
      <c r="M26" s="79">
        <v>19</v>
      </c>
      <c r="N26" s="89">
        <v>1</v>
      </c>
      <c r="O26" s="90">
        <v>0</v>
      </c>
      <c r="P26" s="91">
        <f>N26+O26</f>
        <v>1</v>
      </c>
      <c r="Q26" s="80">
        <f>IFERROR(P26/M26,"-")</f>
        <v>0.052631578947368</v>
      </c>
      <c r="R26" s="79">
        <v>0</v>
      </c>
      <c r="S26" s="79">
        <v>0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1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115</v>
      </c>
      <c r="C27" s="347"/>
      <c r="D27" s="347" t="s">
        <v>116</v>
      </c>
      <c r="E27" s="347" t="s">
        <v>116</v>
      </c>
      <c r="F27" s="347" t="s">
        <v>71</v>
      </c>
      <c r="G27" s="88"/>
      <c r="H27" s="88"/>
      <c r="I27" s="88"/>
      <c r="J27" s="330"/>
      <c r="K27" s="79">
        <v>21</v>
      </c>
      <c r="L27" s="79">
        <v>14</v>
      </c>
      <c r="M27" s="79">
        <v>3</v>
      </c>
      <c r="N27" s="89">
        <v>0</v>
      </c>
      <c r="O27" s="90">
        <v>0</v>
      </c>
      <c r="P27" s="91">
        <f>N27+O27</f>
        <v>0</v>
      </c>
      <c r="Q27" s="80">
        <f>IFERROR(P27/M27,"-")</f>
        <v>0</v>
      </c>
      <c r="R27" s="79">
        <v>0</v>
      </c>
      <c r="S27" s="79">
        <v>0</v>
      </c>
      <c r="T27" s="80" t="str">
        <f>IFERROR(R27/(P27),"-")</f>
        <v>-</v>
      </c>
      <c r="U27" s="336"/>
      <c r="V27" s="82">
        <v>0</v>
      </c>
      <c r="W27" s="80" t="str">
        <f>IF(P27=0,"-",V27/P27)</f>
        <v>-</v>
      </c>
      <c r="X27" s="335">
        <v>0</v>
      </c>
      <c r="Y27" s="336" t="str">
        <f>IFERROR(X27/P27,"-")</f>
        <v>-</v>
      </c>
      <c r="Z27" s="336" t="str">
        <f>IFERROR(X27/V27,"-")</f>
        <v>-</v>
      </c>
      <c r="AA27" s="330"/>
      <c r="AB27" s="83"/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0.053846153846154</v>
      </c>
      <c r="B28" s="347" t="s">
        <v>117</v>
      </c>
      <c r="C28" s="347"/>
      <c r="D28" s="347" t="s">
        <v>118</v>
      </c>
      <c r="E28" s="347" t="s">
        <v>119</v>
      </c>
      <c r="F28" s="347" t="s">
        <v>78</v>
      </c>
      <c r="G28" s="88" t="s">
        <v>120</v>
      </c>
      <c r="H28" s="88" t="s">
        <v>121</v>
      </c>
      <c r="I28" s="88" t="s">
        <v>122</v>
      </c>
      <c r="J28" s="330">
        <v>260000</v>
      </c>
      <c r="K28" s="79">
        <v>0</v>
      </c>
      <c r="L28" s="79">
        <v>0</v>
      </c>
      <c r="M28" s="79">
        <v>0</v>
      </c>
      <c r="N28" s="89">
        <v>5</v>
      </c>
      <c r="O28" s="90">
        <v>0</v>
      </c>
      <c r="P28" s="91">
        <f>N28+O28</f>
        <v>5</v>
      </c>
      <c r="Q28" s="80" t="str">
        <f>IFERROR(P28/M28,"-")</f>
        <v>-</v>
      </c>
      <c r="R28" s="79">
        <v>0</v>
      </c>
      <c r="S28" s="79">
        <v>0</v>
      </c>
      <c r="T28" s="80">
        <f>IFERROR(R28/(P28),"-")</f>
        <v>0</v>
      </c>
      <c r="U28" s="336">
        <f>IFERROR(J28/SUM(N28:O32),"-")</f>
        <v>14444.444444444</v>
      </c>
      <c r="V28" s="82">
        <v>1</v>
      </c>
      <c r="W28" s="80">
        <f>IF(P28=0,"-",V28/P28)</f>
        <v>0.2</v>
      </c>
      <c r="X28" s="335">
        <v>5000</v>
      </c>
      <c r="Y28" s="336">
        <f>IFERROR(X28/P28,"-")</f>
        <v>1000</v>
      </c>
      <c r="Z28" s="336">
        <f>IFERROR(X28/V28,"-")</f>
        <v>5000</v>
      </c>
      <c r="AA28" s="330">
        <f>SUM(X28:X32)-SUM(J28:J32)</f>
        <v>-246000</v>
      </c>
      <c r="AB28" s="83">
        <f>SUM(X28:X32)/SUM(J28:J32)</f>
        <v>0.053846153846154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0.2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3</v>
      </c>
      <c r="BO28" s="118">
        <f>IF(P28=0,"",IF(BN28=0,"",(BN28/P28)))</f>
        <v>0.6</v>
      </c>
      <c r="BP28" s="119">
        <v>1</v>
      </c>
      <c r="BQ28" s="120">
        <f>IFERROR(BP28/BN28,"-")</f>
        <v>0.33333333333333</v>
      </c>
      <c r="BR28" s="121">
        <v>5000</v>
      </c>
      <c r="BS28" s="122">
        <f>IFERROR(BR28/BN28,"-")</f>
        <v>1666.6666666667</v>
      </c>
      <c r="BT28" s="123">
        <v>1</v>
      </c>
      <c r="BU28" s="123"/>
      <c r="BV28" s="123"/>
      <c r="BW28" s="124">
        <v>1</v>
      </c>
      <c r="BX28" s="125">
        <f>IF(P28=0,"",IF(BW28=0,"",(BW28/P28)))</f>
        <v>0.2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5000</v>
      </c>
      <c r="CQ28" s="139">
        <v>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123</v>
      </c>
      <c r="C29" s="347"/>
      <c r="D29" s="347" t="s">
        <v>124</v>
      </c>
      <c r="E29" s="347" t="s">
        <v>125</v>
      </c>
      <c r="F29" s="347" t="s">
        <v>66</v>
      </c>
      <c r="G29" s="88"/>
      <c r="H29" s="88" t="s">
        <v>121</v>
      </c>
      <c r="I29" s="88"/>
      <c r="J29" s="330"/>
      <c r="K29" s="79">
        <v>17</v>
      </c>
      <c r="L29" s="79">
        <v>0</v>
      </c>
      <c r="M29" s="79">
        <v>63</v>
      </c>
      <c r="N29" s="89">
        <v>4</v>
      </c>
      <c r="O29" s="90">
        <v>0</v>
      </c>
      <c r="P29" s="91">
        <f>N29+O29</f>
        <v>4</v>
      </c>
      <c r="Q29" s="80">
        <f>IFERROR(P29/M29,"-")</f>
        <v>0.063492063492063</v>
      </c>
      <c r="R29" s="79">
        <v>0</v>
      </c>
      <c r="S29" s="79">
        <v>2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0.25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0.25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0.25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1</v>
      </c>
      <c r="CG29" s="132">
        <f>IF(P29=0,"",IF(CF29=0,"",(CF29/P29)))</f>
        <v>0.25</v>
      </c>
      <c r="CH29" s="133">
        <v>1</v>
      </c>
      <c r="CI29" s="134">
        <f>IFERROR(CH29/CF29,"-")</f>
        <v>1</v>
      </c>
      <c r="CJ29" s="135">
        <v>682000</v>
      </c>
      <c r="CK29" s="136">
        <f>IFERROR(CJ29/CF29,"-")</f>
        <v>682000</v>
      </c>
      <c r="CL29" s="137"/>
      <c r="CM29" s="137"/>
      <c r="CN29" s="137">
        <v>1</v>
      </c>
      <c r="CO29" s="138">
        <v>0</v>
      </c>
      <c r="CP29" s="139">
        <v>0</v>
      </c>
      <c r="CQ29" s="139">
        <v>682000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126</v>
      </c>
      <c r="C30" s="347"/>
      <c r="D30" s="347" t="s">
        <v>127</v>
      </c>
      <c r="E30" s="347" t="s">
        <v>128</v>
      </c>
      <c r="F30" s="347" t="s">
        <v>78</v>
      </c>
      <c r="G30" s="88"/>
      <c r="H30" s="88" t="s">
        <v>121</v>
      </c>
      <c r="I30" s="88"/>
      <c r="J30" s="330"/>
      <c r="K30" s="79">
        <v>0</v>
      </c>
      <c r="L30" s="79">
        <v>0</v>
      </c>
      <c r="M30" s="79">
        <v>0</v>
      </c>
      <c r="N30" s="89">
        <v>7</v>
      </c>
      <c r="O30" s="90">
        <v>0</v>
      </c>
      <c r="P30" s="91">
        <f>N30+O30</f>
        <v>7</v>
      </c>
      <c r="Q30" s="80" t="str">
        <f>IFERROR(P30/M30,"-")</f>
        <v>-</v>
      </c>
      <c r="R30" s="79">
        <v>1</v>
      </c>
      <c r="S30" s="79">
        <v>1</v>
      </c>
      <c r="T30" s="80">
        <f>IFERROR(R30/(P30),"-")</f>
        <v>0.14285714285714</v>
      </c>
      <c r="U30" s="336"/>
      <c r="V30" s="82">
        <v>1</v>
      </c>
      <c r="W30" s="80">
        <f>IF(P30=0,"-",V30/P30)</f>
        <v>0.14285714285714</v>
      </c>
      <c r="X30" s="335">
        <v>9000</v>
      </c>
      <c r="Y30" s="336">
        <f>IFERROR(X30/P30,"-")</f>
        <v>1285.7142857143</v>
      </c>
      <c r="Z30" s="336">
        <f>IFERROR(X30/V30,"-")</f>
        <v>9000</v>
      </c>
      <c r="AA30" s="330"/>
      <c r="AB30" s="83"/>
      <c r="AC30" s="77"/>
      <c r="AD30" s="92">
        <v>1</v>
      </c>
      <c r="AE30" s="93">
        <f>IF(P30=0,"",IF(AD30=0,"",(AD30/P30)))</f>
        <v>0.14285714285714</v>
      </c>
      <c r="AF30" s="92"/>
      <c r="AG30" s="94">
        <f>IFERROR(AF30/AD30,"-")</f>
        <v>0</v>
      </c>
      <c r="AH30" s="95"/>
      <c r="AI30" s="96">
        <f>IFERROR(AH30/AD30,"-")</f>
        <v>0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>
        <v>1</v>
      </c>
      <c r="AW30" s="105">
        <f>IF(P30=0,"",IF(AV30=0,"",(AV30/P30)))</f>
        <v>0.14285714285714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1</v>
      </c>
      <c r="BF30" s="111">
        <f>IF(P30=0,"",IF(BE30=0,"",(BE30/P30)))</f>
        <v>0.14285714285714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>
        <v>2</v>
      </c>
      <c r="BX30" s="125">
        <f>IF(P30=0,"",IF(BW30=0,"",(BW30/P30)))</f>
        <v>0.28571428571429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>
        <v>2</v>
      </c>
      <c r="CG30" s="132">
        <f>IF(P30=0,"",IF(CF30=0,"",(CF30/P30)))</f>
        <v>0.28571428571429</v>
      </c>
      <c r="CH30" s="133">
        <v>1</v>
      </c>
      <c r="CI30" s="134">
        <f>IFERROR(CH30/CF30,"-")</f>
        <v>0.5</v>
      </c>
      <c r="CJ30" s="135">
        <v>9000</v>
      </c>
      <c r="CK30" s="136">
        <f>IFERROR(CJ30/CF30,"-")</f>
        <v>4500</v>
      </c>
      <c r="CL30" s="137"/>
      <c r="CM30" s="137"/>
      <c r="CN30" s="137">
        <v>1</v>
      </c>
      <c r="CO30" s="138">
        <v>1</v>
      </c>
      <c r="CP30" s="139">
        <v>9000</v>
      </c>
      <c r="CQ30" s="139">
        <v>9000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129</v>
      </c>
      <c r="C31" s="347"/>
      <c r="D31" s="347" t="s">
        <v>130</v>
      </c>
      <c r="E31" s="347" t="s">
        <v>131</v>
      </c>
      <c r="F31" s="347" t="s">
        <v>105</v>
      </c>
      <c r="G31" s="88"/>
      <c r="H31" s="88" t="s">
        <v>121</v>
      </c>
      <c r="I31" s="88"/>
      <c r="J31" s="330"/>
      <c r="K31" s="79">
        <v>0</v>
      </c>
      <c r="L31" s="79">
        <v>0</v>
      </c>
      <c r="M31" s="79">
        <v>2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336"/>
      <c r="V31" s="82">
        <v>0</v>
      </c>
      <c r="W31" s="80" t="str">
        <f>IF(P31=0,"-",V31/P31)</f>
        <v>-</v>
      </c>
      <c r="X31" s="335">
        <v>0</v>
      </c>
      <c r="Y31" s="336" t="str">
        <f>IFERROR(X31/P31,"-")</f>
        <v>-</v>
      </c>
      <c r="Z31" s="336" t="str">
        <f>IFERROR(X31/V31,"-")</f>
        <v>-</v>
      </c>
      <c r="AA31" s="330"/>
      <c r="AB31" s="83"/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132</v>
      </c>
      <c r="C32" s="347"/>
      <c r="D32" s="347" t="s">
        <v>116</v>
      </c>
      <c r="E32" s="347" t="s">
        <v>116</v>
      </c>
      <c r="F32" s="347" t="s">
        <v>71</v>
      </c>
      <c r="G32" s="88"/>
      <c r="H32" s="88"/>
      <c r="I32" s="88"/>
      <c r="J32" s="330"/>
      <c r="K32" s="79">
        <v>46</v>
      </c>
      <c r="L32" s="79">
        <v>22</v>
      </c>
      <c r="M32" s="79">
        <v>5</v>
      </c>
      <c r="N32" s="89">
        <v>2</v>
      </c>
      <c r="O32" s="90">
        <v>0</v>
      </c>
      <c r="P32" s="91">
        <f>N32+O32</f>
        <v>2</v>
      </c>
      <c r="Q32" s="80">
        <f>IFERROR(P32/M32,"-")</f>
        <v>0.4</v>
      </c>
      <c r="R32" s="79">
        <v>0</v>
      </c>
      <c r="S32" s="79">
        <v>0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0.5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1</v>
      </c>
      <c r="CG32" s="132">
        <f>IF(P32=0,"",IF(CF32=0,"",(CF32/P32)))</f>
        <v>0.5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0.011538461538462</v>
      </c>
      <c r="B33" s="347" t="s">
        <v>133</v>
      </c>
      <c r="C33" s="347"/>
      <c r="D33" s="347" t="s">
        <v>124</v>
      </c>
      <c r="E33" s="347" t="s">
        <v>125</v>
      </c>
      <c r="F33" s="347" t="s">
        <v>66</v>
      </c>
      <c r="G33" s="88" t="s">
        <v>134</v>
      </c>
      <c r="H33" s="88" t="s">
        <v>121</v>
      </c>
      <c r="I33" s="88" t="s">
        <v>135</v>
      </c>
      <c r="J33" s="330">
        <v>260000</v>
      </c>
      <c r="K33" s="79">
        <v>22</v>
      </c>
      <c r="L33" s="79">
        <v>0</v>
      </c>
      <c r="M33" s="79">
        <v>48</v>
      </c>
      <c r="N33" s="89">
        <v>5</v>
      </c>
      <c r="O33" s="90">
        <v>0</v>
      </c>
      <c r="P33" s="91">
        <f>N33+O33</f>
        <v>5</v>
      </c>
      <c r="Q33" s="80">
        <f>IFERROR(P33/M33,"-")</f>
        <v>0.10416666666667</v>
      </c>
      <c r="R33" s="79">
        <v>0</v>
      </c>
      <c r="S33" s="79">
        <v>1</v>
      </c>
      <c r="T33" s="80">
        <f>IFERROR(R33/(P33),"-")</f>
        <v>0</v>
      </c>
      <c r="U33" s="336">
        <f>IFERROR(J33/SUM(N33:O36),"-")</f>
        <v>18571.428571429</v>
      </c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>
        <f>SUM(X33:X36)-SUM(J33:J36)</f>
        <v>-257000</v>
      </c>
      <c r="AB33" s="83">
        <f>SUM(X33:X36)/SUM(J33:J36)</f>
        <v>0.011538461538462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2</v>
      </c>
      <c r="BO33" s="118">
        <f>IF(P33=0,"",IF(BN33=0,"",(BN33/P33)))</f>
        <v>0.4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2</v>
      </c>
      <c r="BX33" s="125">
        <f>IF(P33=0,"",IF(BW33=0,"",(BW33/P33)))</f>
        <v>0.4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1</v>
      </c>
      <c r="CG33" s="132">
        <f>IF(P33=0,"",IF(CF33=0,"",(CF33/P33)))</f>
        <v>0.2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136</v>
      </c>
      <c r="C34" s="347"/>
      <c r="D34" s="347" t="s">
        <v>137</v>
      </c>
      <c r="E34" s="347" t="s">
        <v>138</v>
      </c>
      <c r="F34" s="347" t="s">
        <v>78</v>
      </c>
      <c r="G34" s="88"/>
      <c r="H34" s="88" t="s">
        <v>121</v>
      </c>
      <c r="I34" s="88" t="s">
        <v>139</v>
      </c>
      <c r="J34" s="330"/>
      <c r="K34" s="79">
        <v>0</v>
      </c>
      <c r="L34" s="79">
        <v>0</v>
      </c>
      <c r="M34" s="79">
        <v>0</v>
      </c>
      <c r="N34" s="89">
        <v>2</v>
      </c>
      <c r="O34" s="90">
        <v>0</v>
      </c>
      <c r="P34" s="91">
        <f>N34+O34</f>
        <v>2</v>
      </c>
      <c r="Q34" s="80" t="str">
        <f>IFERROR(P34/M34,"-")</f>
        <v>-</v>
      </c>
      <c r="R34" s="79">
        <v>0</v>
      </c>
      <c r="S34" s="79">
        <v>1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>
        <v>1</v>
      </c>
      <c r="AW34" s="105">
        <f>IF(P34=0,"",IF(AV34=0,"",(AV34/P34)))</f>
        <v>0.5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140</v>
      </c>
      <c r="C35" s="347"/>
      <c r="D35" s="347" t="s">
        <v>141</v>
      </c>
      <c r="E35" s="347" t="s">
        <v>125</v>
      </c>
      <c r="F35" s="347" t="s">
        <v>105</v>
      </c>
      <c r="G35" s="88"/>
      <c r="H35" s="88" t="s">
        <v>121</v>
      </c>
      <c r="I35" s="88" t="s">
        <v>142</v>
      </c>
      <c r="J35" s="330"/>
      <c r="K35" s="79">
        <v>29</v>
      </c>
      <c r="L35" s="79">
        <v>0</v>
      </c>
      <c r="M35" s="79">
        <v>82</v>
      </c>
      <c r="N35" s="89">
        <v>5</v>
      </c>
      <c r="O35" s="90">
        <v>0</v>
      </c>
      <c r="P35" s="91">
        <f>N35+O35</f>
        <v>5</v>
      </c>
      <c r="Q35" s="80">
        <f>IFERROR(P35/M35,"-")</f>
        <v>0.060975609756098</v>
      </c>
      <c r="R35" s="79">
        <v>0</v>
      </c>
      <c r="S35" s="79">
        <v>3</v>
      </c>
      <c r="T35" s="80">
        <f>IFERROR(R35/(P35),"-")</f>
        <v>0</v>
      </c>
      <c r="U35" s="336"/>
      <c r="V35" s="82">
        <v>1</v>
      </c>
      <c r="W35" s="80">
        <f>IF(P35=0,"-",V35/P35)</f>
        <v>0.2</v>
      </c>
      <c r="X35" s="335">
        <v>3000</v>
      </c>
      <c r="Y35" s="336">
        <f>IFERROR(X35/P35,"-")</f>
        <v>600</v>
      </c>
      <c r="Z35" s="336">
        <f>IFERROR(X35/V35,"-")</f>
        <v>3000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0.2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1</v>
      </c>
      <c r="BF35" s="111">
        <f>IF(P35=0,"",IF(BE35=0,"",(BE35/P35)))</f>
        <v>0.2</v>
      </c>
      <c r="BG35" s="110">
        <v>1</v>
      </c>
      <c r="BH35" s="112">
        <f>IFERROR(BG35/BE35,"-")</f>
        <v>1</v>
      </c>
      <c r="BI35" s="113">
        <v>3000</v>
      </c>
      <c r="BJ35" s="114">
        <f>IFERROR(BI35/BE35,"-")</f>
        <v>3000</v>
      </c>
      <c r="BK35" s="115">
        <v>1</v>
      </c>
      <c r="BL35" s="115"/>
      <c r="BM35" s="115"/>
      <c r="BN35" s="117">
        <v>1</v>
      </c>
      <c r="BO35" s="118">
        <f>IF(P35=0,"",IF(BN35=0,"",(BN35/P35)))</f>
        <v>0.2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0.2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0.2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1</v>
      </c>
      <c r="CP35" s="139">
        <v>3000</v>
      </c>
      <c r="CQ35" s="139">
        <v>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143</v>
      </c>
      <c r="C36" s="347"/>
      <c r="D36" s="347" t="s">
        <v>116</v>
      </c>
      <c r="E36" s="347" t="s">
        <v>116</v>
      </c>
      <c r="F36" s="347" t="s">
        <v>71</v>
      </c>
      <c r="G36" s="88"/>
      <c r="H36" s="88"/>
      <c r="I36" s="88"/>
      <c r="J36" s="330"/>
      <c r="K36" s="79">
        <v>47</v>
      </c>
      <c r="L36" s="79">
        <v>32</v>
      </c>
      <c r="M36" s="79">
        <v>21</v>
      </c>
      <c r="N36" s="89">
        <v>2</v>
      </c>
      <c r="O36" s="90">
        <v>0</v>
      </c>
      <c r="P36" s="91">
        <f>N36+O36</f>
        <v>2</v>
      </c>
      <c r="Q36" s="80">
        <f>IFERROR(P36/M36,"-")</f>
        <v>0.095238095238095</v>
      </c>
      <c r="R36" s="79">
        <v>1</v>
      </c>
      <c r="S36" s="79">
        <v>0</v>
      </c>
      <c r="T36" s="80">
        <f>IFERROR(R36/(P36),"-")</f>
        <v>0.5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1</v>
      </c>
      <c r="BX36" s="125">
        <f>IF(P36=0,"",IF(BW36=0,"",(BW36/P36)))</f>
        <v>0.5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>
        <v>1</v>
      </c>
      <c r="CG36" s="132">
        <f>IF(P36=0,"",IF(CF36=0,"",(CF36/P36)))</f>
        <v>0.5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0.285</v>
      </c>
      <c r="B37" s="347" t="s">
        <v>144</v>
      </c>
      <c r="C37" s="347"/>
      <c r="D37" s="347" t="s">
        <v>124</v>
      </c>
      <c r="E37" s="347" t="s">
        <v>125</v>
      </c>
      <c r="F37" s="347" t="s">
        <v>66</v>
      </c>
      <c r="G37" s="88" t="s">
        <v>145</v>
      </c>
      <c r="H37" s="88" t="s">
        <v>146</v>
      </c>
      <c r="I37" s="88" t="s">
        <v>135</v>
      </c>
      <c r="J37" s="330">
        <v>200000</v>
      </c>
      <c r="K37" s="79">
        <v>10</v>
      </c>
      <c r="L37" s="79">
        <v>0</v>
      </c>
      <c r="M37" s="79">
        <v>50</v>
      </c>
      <c r="N37" s="89">
        <v>5</v>
      </c>
      <c r="O37" s="90">
        <v>0</v>
      </c>
      <c r="P37" s="91">
        <f>N37+O37</f>
        <v>5</v>
      </c>
      <c r="Q37" s="80">
        <f>IFERROR(P37/M37,"-")</f>
        <v>0.1</v>
      </c>
      <c r="R37" s="79">
        <v>1</v>
      </c>
      <c r="S37" s="79">
        <v>0</v>
      </c>
      <c r="T37" s="80">
        <f>IFERROR(R37/(P37),"-")</f>
        <v>0.2</v>
      </c>
      <c r="U37" s="336">
        <f>IFERROR(J37/SUM(N37:O40),"-")</f>
        <v>14285.714285714</v>
      </c>
      <c r="V37" s="82">
        <v>1</v>
      </c>
      <c r="W37" s="80">
        <f>IF(P37=0,"-",V37/P37)</f>
        <v>0.2</v>
      </c>
      <c r="X37" s="335">
        <v>23000</v>
      </c>
      <c r="Y37" s="336">
        <f>IFERROR(X37/P37,"-")</f>
        <v>4600</v>
      </c>
      <c r="Z37" s="336">
        <f>IFERROR(X37/V37,"-")</f>
        <v>23000</v>
      </c>
      <c r="AA37" s="330">
        <f>SUM(X37:X40)-SUM(J37:J40)</f>
        <v>-143000</v>
      </c>
      <c r="AB37" s="83">
        <f>SUM(X37:X40)/SUM(J37:J40)</f>
        <v>0.285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3</v>
      </c>
      <c r="BO37" s="118">
        <f>IF(P37=0,"",IF(BN37=0,"",(BN37/P37)))</f>
        <v>0.6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2</v>
      </c>
      <c r="BX37" s="125">
        <f>IF(P37=0,"",IF(BW37=0,"",(BW37/P37)))</f>
        <v>0.4</v>
      </c>
      <c r="BY37" s="126">
        <v>1</v>
      </c>
      <c r="BZ37" s="127">
        <f>IFERROR(BY37/BW37,"-")</f>
        <v>0.5</v>
      </c>
      <c r="CA37" s="128">
        <v>23000</v>
      </c>
      <c r="CB37" s="129">
        <f>IFERROR(CA37/BW37,"-")</f>
        <v>11500</v>
      </c>
      <c r="CC37" s="130"/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23000</v>
      </c>
      <c r="CQ37" s="139">
        <v>23000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147</v>
      </c>
      <c r="C38" s="347"/>
      <c r="D38" s="347" t="s">
        <v>148</v>
      </c>
      <c r="E38" s="347" t="s">
        <v>149</v>
      </c>
      <c r="F38" s="347" t="s">
        <v>78</v>
      </c>
      <c r="G38" s="88"/>
      <c r="H38" s="88" t="s">
        <v>146</v>
      </c>
      <c r="I38" s="88" t="s">
        <v>139</v>
      </c>
      <c r="J38" s="330"/>
      <c r="K38" s="79">
        <v>0</v>
      </c>
      <c r="L38" s="79">
        <v>0</v>
      </c>
      <c r="M38" s="79">
        <v>0</v>
      </c>
      <c r="N38" s="89">
        <v>4</v>
      </c>
      <c r="O38" s="90">
        <v>0</v>
      </c>
      <c r="P38" s="91">
        <f>N38+O38</f>
        <v>4</v>
      </c>
      <c r="Q38" s="80" t="str">
        <f>IFERROR(P38/M38,"-")</f>
        <v>-</v>
      </c>
      <c r="R38" s="79">
        <v>0</v>
      </c>
      <c r="S38" s="79">
        <v>0</v>
      </c>
      <c r="T38" s="80">
        <f>IFERROR(R38/(P38),"-")</f>
        <v>0</v>
      </c>
      <c r="U38" s="336"/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>
        <v>1</v>
      </c>
      <c r="AW38" s="105">
        <f>IF(P38=0,"",IF(AV38=0,"",(AV38/P38)))</f>
        <v>0.25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0.25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1</v>
      </c>
      <c r="BX38" s="125">
        <f>IF(P38=0,"",IF(BW38=0,"",(BW38/P38)))</f>
        <v>0.25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>
        <v>1</v>
      </c>
      <c r="CG38" s="132">
        <f>IF(P38=0,"",IF(CF38=0,"",(CF38/P38)))</f>
        <v>0.25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150</v>
      </c>
      <c r="C39" s="347"/>
      <c r="D39" s="347" t="s">
        <v>151</v>
      </c>
      <c r="E39" s="347" t="s">
        <v>152</v>
      </c>
      <c r="F39" s="347" t="s">
        <v>105</v>
      </c>
      <c r="G39" s="88"/>
      <c r="H39" s="88" t="s">
        <v>146</v>
      </c>
      <c r="I39" s="88" t="s">
        <v>142</v>
      </c>
      <c r="J39" s="330"/>
      <c r="K39" s="79">
        <v>5</v>
      </c>
      <c r="L39" s="79">
        <v>0</v>
      </c>
      <c r="M39" s="79">
        <v>15</v>
      </c>
      <c r="N39" s="89">
        <v>2</v>
      </c>
      <c r="O39" s="90">
        <v>0</v>
      </c>
      <c r="P39" s="91">
        <f>N39+O39</f>
        <v>2</v>
      </c>
      <c r="Q39" s="80">
        <f>IFERROR(P39/M39,"-")</f>
        <v>0.13333333333333</v>
      </c>
      <c r="R39" s="79">
        <v>1</v>
      </c>
      <c r="S39" s="79">
        <v>0</v>
      </c>
      <c r="T39" s="80">
        <f>IFERROR(R39/(P39),"-")</f>
        <v>0.5</v>
      </c>
      <c r="U39" s="336"/>
      <c r="V39" s="82">
        <v>1</v>
      </c>
      <c r="W39" s="80">
        <f>IF(P39=0,"-",V39/P39)</f>
        <v>0.5</v>
      </c>
      <c r="X39" s="335">
        <v>19000</v>
      </c>
      <c r="Y39" s="336">
        <f>IFERROR(X39/P39,"-")</f>
        <v>9500</v>
      </c>
      <c r="Z39" s="336">
        <f>IFERROR(X39/V39,"-")</f>
        <v>19000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2</v>
      </c>
      <c r="BO39" s="118">
        <f>IF(P39=0,"",IF(BN39=0,"",(BN39/P39)))</f>
        <v>1</v>
      </c>
      <c r="BP39" s="119">
        <v>1</v>
      </c>
      <c r="BQ39" s="120">
        <f>IFERROR(BP39/BN39,"-")</f>
        <v>0.5</v>
      </c>
      <c r="BR39" s="121">
        <v>32000</v>
      </c>
      <c r="BS39" s="122">
        <f>IFERROR(BR39/BN39,"-")</f>
        <v>16000</v>
      </c>
      <c r="BT39" s="123"/>
      <c r="BU39" s="123"/>
      <c r="BV39" s="123">
        <v>1</v>
      </c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19000</v>
      </c>
      <c r="CQ39" s="139">
        <v>32000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153</v>
      </c>
      <c r="C40" s="347"/>
      <c r="D40" s="347" t="s">
        <v>116</v>
      </c>
      <c r="E40" s="347" t="s">
        <v>116</v>
      </c>
      <c r="F40" s="347" t="s">
        <v>71</v>
      </c>
      <c r="G40" s="88"/>
      <c r="H40" s="88"/>
      <c r="I40" s="88"/>
      <c r="J40" s="330"/>
      <c r="K40" s="79">
        <v>58</v>
      </c>
      <c r="L40" s="79">
        <v>30</v>
      </c>
      <c r="M40" s="79">
        <v>15</v>
      </c>
      <c r="N40" s="89">
        <v>3</v>
      </c>
      <c r="O40" s="90">
        <v>0</v>
      </c>
      <c r="P40" s="91">
        <f>N40+O40</f>
        <v>3</v>
      </c>
      <c r="Q40" s="80">
        <f>IFERROR(P40/M40,"-")</f>
        <v>0.2</v>
      </c>
      <c r="R40" s="79">
        <v>1</v>
      </c>
      <c r="S40" s="79">
        <v>1</v>
      </c>
      <c r="T40" s="80">
        <f>IFERROR(R40/(P40),"-")</f>
        <v>0.33333333333333</v>
      </c>
      <c r="U40" s="336"/>
      <c r="V40" s="82">
        <v>1</v>
      </c>
      <c r="W40" s="80">
        <f>IF(P40=0,"-",V40/P40)</f>
        <v>0.33333333333333</v>
      </c>
      <c r="X40" s="335">
        <v>15000</v>
      </c>
      <c r="Y40" s="336">
        <f>IFERROR(X40/P40,"-")</f>
        <v>5000</v>
      </c>
      <c r="Z40" s="336">
        <f>IFERROR(X40/V40,"-")</f>
        <v>15000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>
        <v>1</v>
      </c>
      <c r="AW40" s="105">
        <f>IF(P40=0,"",IF(AV40=0,"",(AV40/P40)))</f>
        <v>0.33333333333333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0.33333333333333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0.33333333333333</v>
      </c>
      <c r="BY40" s="126">
        <v>1</v>
      </c>
      <c r="BZ40" s="127">
        <f>IFERROR(BY40/BW40,"-")</f>
        <v>1</v>
      </c>
      <c r="CA40" s="128">
        <v>15000</v>
      </c>
      <c r="CB40" s="129">
        <f>IFERROR(CA40/BW40,"-")</f>
        <v>15000</v>
      </c>
      <c r="CC40" s="130"/>
      <c r="CD40" s="130">
        <v>1</v>
      </c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15000</v>
      </c>
      <c r="CQ40" s="139">
        <v>15000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0.046153846153846</v>
      </c>
      <c r="B41" s="347" t="s">
        <v>154</v>
      </c>
      <c r="C41" s="347"/>
      <c r="D41" s="347" t="s">
        <v>155</v>
      </c>
      <c r="E41" s="347" t="s">
        <v>156</v>
      </c>
      <c r="F41" s="347" t="s">
        <v>66</v>
      </c>
      <c r="G41" s="88" t="s">
        <v>157</v>
      </c>
      <c r="H41" s="88" t="s">
        <v>158</v>
      </c>
      <c r="I41" s="88"/>
      <c r="J41" s="330">
        <v>130000</v>
      </c>
      <c r="K41" s="79">
        <v>5</v>
      </c>
      <c r="L41" s="79">
        <v>0</v>
      </c>
      <c r="M41" s="79">
        <v>34</v>
      </c>
      <c r="N41" s="89">
        <v>2</v>
      </c>
      <c r="O41" s="90">
        <v>0</v>
      </c>
      <c r="P41" s="91">
        <f>N41+O41</f>
        <v>2</v>
      </c>
      <c r="Q41" s="80">
        <f>IFERROR(P41/M41,"-")</f>
        <v>0.058823529411765</v>
      </c>
      <c r="R41" s="79">
        <v>0</v>
      </c>
      <c r="S41" s="79">
        <v>1</v>
      </c>
      <c r="T41" s="80">
        <f>IFERROR(R41/(P41),"-")</f>
        <v>0</v>
      </c>
      <c r="U41" s="336">
        <f>IFERROR(J41/SUM(N41:O59),"-")</f>
        <v>4333.3333333333</v>
      </c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>
        <f>SUM(X41:X59)-SUM(J41:J59)</f>
        <v>-124000</v>
      </c>
      <c r="AB41" s="83">
        <f>SUM(X41:X59)/SUM(J41:J59)</f>
        <v>0.046153846153846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1</v>
      </c>
      <c r="BX41" s="125">
        <f>IF(P41=0,"",IF(BW41=0,"",(BW41/P41)))</f>
        <v>0.5</v>
      </c>
      <c r="BY41" s="126">
        <v>1</v>
      </c>
      <c r="BZ41" s="127">
        <f>IFERROR(BY41/BW41,"-")</f>
        <v>1</v>
      </c>
      <c r="CA41" s="128">
        <v>935018</v>
      </c>
      <c r="CB41" s="129">
        <f>IFERROR(CA41/BW41,"-")</f>
        <v>935018</v>
      </c>
      <c r="CC41" s="130"/>
      <c r="CD41" s="130"/>
      <c r="CE41" s="130">
        <v>1</v>
      </c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>
        <v>935018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159</v>
      </c>
      <c r="C42" s="347"/>
      <c r="D42" s="347" t="s">
        <v>160</v>
      </c>
      <c r="E42" s="347" t="s">
        <v>161</v>
      </c>
      <c r="F42" s="347" t="s">
        <v>78</v>
      </c>
      <c r="G42" s="88"/>
      <c r="H42" s="88" t="s">
        <v>158</v>
      </c>
      <c r="I42" s="88"/>
      <c r="J42" s="330"/>
      <c r="K42" s="79">
        <v>0</v>
      </c>
      <c r="L42" s="79">
        <v>0</v>
      </c>
      <c r="M42" s="79">
        <v>0</v>
      </c>
      <c r="N42" s="89">
        <v>3</v>
      </c>
      <c r="O42" s="90">
        <v>0</v>
      </c>
      <c r="P42" s="91">
        <f>N42+O42</f>
        <v>3</v>
      </c>
      <c r="Q42" s="80" t="str">
        <f>IFERROR(P42/M42,"-")</f>
        <v>-</v>
      </c>
      <c r="R42" s="79">
        <v>1</v>
      </c>
      <c r="S42" s="79">
        <v>0</v>
      </c>
      <c r="T42" s="80">
        <f>IFERROR(R42/(P42),"-")</f>
        <v>0.33333333333333</v>
      </c>
      <c r="U42" s="336"/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3</v>
      </c>
      <c r="BO42" s="118">
        <f>IF(P42=0,"",IF(BN42=0,"",(BN42/P42)))</f>
        <v>1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162</v>
      </c>
      <c r="C43" s="347"/>
      <c r="D43" s="347" t="s">
        <v>163</v>
      </c>
      <c r="E43" s="347" t="s">
        <v>164</v>
      </c>
      <c r="F43" s="347" t="s">
        <v>105</v>
      </c>
      <c r="G43" s="88"/>
      <c r="H43" s="88" t="s">
        <v>158</v>
      </c>
      <c r="I43" s="88"/>
      <c r="J43" s="330"/>
      <c r="K43" s="79">
        <v>13</v>
      </c>
      <c r="L43" s="79">
        <v>0</v>
      </c>
      <c r="M43" s="79">
        <v>57</v>
      </c>
      <c r="N43" s="89">
        <v>5</v>
      </c>
      <c r="O43" s="90">
        <v>0</v>
      </c>
      <c r="P43" s="91">
        <f>N43+O43</f>
        <v>5</v>
      </c>
      <c r="Q43" s="80">
        <f>IFERROR(P43/M43,"-")</f>
        <v>0.087719298245614</v>
      </c>
      <c r="R43" s="79">
        <v>0</v>
      </c>
      <c r="S43" s="79">
        <v>3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0.2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2</v>
      </c>
      <c r="BF43" s="111">
        <f>IF(P43=0,"",IF(BE43=0,"",(BE43/P43)))</f>
        <v>0.4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1</v>
      </c>
      <c r="BO43" s="118">
        <f>IF(P43=0,"",IF(BN43=0,"",(BN43/P43)))</f>
        <v>0.2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>
        <v>1</v>
      </c>
      <c r="CG43" s="132">
        <f>IF(P43=0,"",IF(CF43=0,"",(CF43/P43)))</f>
        <v>0.2</v>
      </c>
      <c r="CH43" s="133"/>
      <c r="CI43" s="134">
        <f>IFERROR(CH43/CF43,"-")</f>
        <v>0</v>
      </c>
      <c r="CJ43" s="135"/>
      <c r="CK43" s="136">
        <f>IFERROR(CJ43/CF43,"-")</f>
        <v>0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165</v>
      </c>
      <c r="C44" s="347"/>
      <c r="D44" s="347" t="s">
        <v>166</v>
      </c>
      <c r="E44" s="347" t="s">
        <v>167</v>
      </c>
      <c r="F44" s="347" t="s">
        <v>78</v>
      </c>
      <c r="G44" s="88"/>
      <c r="H44" s="88" t="s">
        <v>158</v>
      </c>
      <c r="I44" s="88"/>
      <c r="J44" s="330"/>
      <c r="K44" s="79">
        <v>0</v>
      </c>
      <c r="L44" s="79">
        <v>0</v>
      </c>
      <c r="M44" s="79">
        <v>0</v>
      </c>
      <c r="N44" s="89">
        <v>3</v>
      </c>
      <c r="O44" s="90">
        <v>0</v>
      </c>
      <c r="P44" s="91">
        <f>N44+O44</f>
        <v>3</v>
      </c>
      <c r="Q44" s="80" t="str">
        <f>IFERROR(P44/M44,"-")</f>
        <v>-</v>
      </c>
      <c r="R44" s="79">
        <v>0</v>
      </c>
      <c r="S44" s="79">
        <v>0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2</v>
      </c>
      <c r="BO44" s="118">
        <f>IF(P44=0,"",IF(BN44=0,"",(BN44/P44)))</f>
        <v>0.66666666666667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>
        <v>1</v>
      </c>
      <c r="CG44" s="132">
        <f>IF(P44=0,"",IF(CF44=0,"",(CF44/P44)))</f>
        <v>0.33333333333333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168</v>
      </c>
      <c r="C45" s="347"/>
      <c r="D45" s="347" t="s">
        <v>116</v>
      </c>
      <c r="E45" s="347" t="s">
        <v>116</v>
      </c>
      <c r="F45" s="347" t="s">
        <v>71</v>
      </c>
      <c r="G45" s="88"/>
      <c r="H45" s="88"/>
      <c r="I45" s="88"/>
      <c r="J45" s="330"/>
      <c r="K45" s="79">
        <v>11</v>
      </c>
      <c r="L45" s="79">
        <v>8</v>
      </c>
      <c r="M45" s="79">
        <v>0</v>
      </c>
      <c r="N45" s="89">
        <v>0</v>
      </c>
      <c r="O45" s="90">
        <v>0</v>
      </c>
      <c r="P45" s="91">
        <f>N45+O45</f>
        <v>0</v>
      </c>
      <c r="Q45" s="80" t="str">
        <f>IFERROR(P45/M45,"-")</f>
        <v>-</v>
      </c>
      <c r="R45" s="79">
        <v>0</v>
      </c>
      <c r="S45" s="79">
        <v>0</v>
      </c>
      <c r="T45" s="80" t="str">
        <f>IFERROR(R45/(P45),"-")</f>
        <v>-</v>
      </c>
      <c r="U45" s="336"/>
      <c r="V45" s="82">
        <v>0</v>
      </c>
      <c r="W45" s="80" t="str">
        <f>IF(P45=0,"-",V45/P45)</f>
        <v>-</v>
      </c>
      <c r="X45" s="335">
        <v>0</v>
      </c>
      <c r="Y45" s="336" t="str">
        <f>IFERROR(X45/P45,"-")</f>
        <v>-</v>
      </c>
      <c r="Z45" s="336" t="str">
        <f>IFERROR(X45/V45,"-")</f>
        <v>-</v>
      </c>
      <c r="AA45" s="33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169</v>
      </c>
      <c r="C46" s="347"/>
      <c r="D46" s="347" t="s">
        <v>170</v>
      </c>
      <c r="E46" s="347" t="s">
        <v>171</v>
      </c>
      <c r="F46" s="347" t="s">
        <v>105</v>
      </c>
      <c r="G46" s="88" t="s">
        <v>157</v>
      </c>
      <c r="H46" s="88" t="s">
        <v>172</v>
      </c>
      <c r="I46" s="88"/>
      <c r="J46" s="330"/>
      <c r="K46" s="79">
        <v>2</v>
      </c>
      <c r="L46" s="79">
        <v>0</v>
      </c>
      <c r="M46" s="79">
        <v>11</v>
      </c>
      <c r="N46" s="89">
        <v>2</v>
      </c>
      <c r="O46" s="90">
        <v>0</v>
      </c>
      <c r="P46" s="91">
        <f>N46+O46</f>
        <v>2</v>
      </c>
      <c r="Q46" s="80">
        <f>IFERROR(P46/M46,"-")</f>
        <v>0.18181818181818</v>
      </c>
      <c r="R46" s="79">
        <v>0</v>
      </c>
      <c r="S46" s="79">
        <v>0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>
        <v>1</v>
      </c>
      <c r="AN46" s="99">
        <f>IF(P46=0,"",IF(AM46=0,"",(AM46/P46)))</f>
        <v>0.5</v>
      </c>
      <c r="AO46" s="98"/>
      <c r="AP46" s="100">
        <f>IFERROR(AO46/AM46,"-")</f>
        <v>0</v>
      </c>
      <c r="AQ46" s="101"/>
      <c r="AR46" s="102">
        <f>IFERROR(AQ46/AM46,"-")</f>
        <v>0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0.5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173</v>
      </c>
      <c r="C47" s="347"/>
      <c r="D47" s="347" t="s">
        <v>170</v>
      </c>
      <c r="E47" s="347" t="s">
        <v>171</v>
      </c>
      <c r="F47" s="347" t="s">
        <v>71</v>
      </c>
      <c r="G47" s="88"/>
      <c r="H47" s="88"/>
      <c r="I47" s="88"/>
      <c r="J47" s="330"/>
      <c r="K47" s="79">
        <v>2</v>
      </c>
      <c r="L47" s="79">
        <v>2</v>
      </c>
      <c r="M47" s="79">
        <v>4</v>
      </c>
      <c r="N47" s="89">
        <v>1</v>
      </c>
      <c r="O47" s="90">
        <v>0</v>
      </c>
      <c r="P47" s="91">
        <f>N47+O47</f>
        <v>1</v>
      </c>
      <c r="Q47" s="80">
        <f>IFERROR(P47/M47,"-")</f>
        <v>0.25</v>
      </c>
      <c r="R47" s="79">
        <v>1</v>
      </c>
      <c r="S47" s="79">
        <v>0</v>
      </c>
      <c r="T47" s="80">
        <f>IFERROR(R47/(P47),"-")</f>
        <v>1</v>
      </c>
      <c r="U47" s="336"/>
      <c r="V47" s="82">
        <v>1</v>
      </c>
      <c r="W47" s="80">
        <f>IF(P47=0,"-",V47/P47)</f>
        <v>1</v>
      </c>
      <c r="X47" s="335">
        <v>6000</v>
      </c>
      <c r="Y47" s="336">
        <f>IFERROR(X47/P47,"-")</f>
        <v>6000</v>
      </c>
      <c r="Z47" s="336">
        <f>IFERROR(X47/V47,"-")</f>
        <v>6000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>
        <v>1</v>
      </c>
      <c r="BX47" s="125">
        <f>IF(P47=0,"",IF(BW47=0,"",(BW47/P47)))</f>
        <v>1</v>
      </c>
      <c r="BY47" s="126">
        <v>1</v>
      </c>
      <c r="BZ47" s="127">
        <f>IFERROR(BY47/BW47,"-")</f>
        <v>1</v>
      </c>
      <c r="CA47" s="128">
        <v>6000</v>
      </c>
      <c r="CB47" s="129">
        <f>IFERROR(CA47/BW47,"-")</f>
        <v>6000</v>
      </c>
      <c r="CC47" s="130"/>
      <c r="CD47" s="130">
        <v>1</v>
      </c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6000</v>
      </c>
      <c r="CQ47" s="139">
        <v>6000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174</v>
      </c>
      <c r="C48" s="347"/>
      <c r="D48" s="347" t="s">
        <v>175</v>
      </c>
      <c r="E48" s="347" t="s">
        <v>176</v>
      </c>
      <c r="F48" s="347" t="s">
        <v>66</v>
      </c>
      <c r="G48" s="88" t="s">
        <v>177</v>
      </c>
      <c r="H48" s="88" t="s">
        <v>158</v>
      </c>
      <c r="I48" s="88"/>
      <c r="J48" s="330"/>
      <c r="K48" s="79">
        <v>1</v>
      </c>
      <c r="L48" s="79">
        <v>0</v>
      </c>
      <c r="M48" s="79">
        <v>9</v>
      </c>
      <c r="N48" s="89">
        <v>0</v>
      </c>
      <c r="O48" s="90">
        <v>0</v>
      </c>
      <c r="P48" s="91">
        <f>N48+O48</f>
        <v>0</v>
      </c>
      <c r="Q48" s="80">
        <f>IFERROR(P48/M48,"-")</f>
        <v>0</v>
      </c>
      <c r="R48" s="79">
        <v>0</v>
      </c>
      <c r="S48" s="79">
        <v>0</v>
      </c>
      <c r="T48" s="80" t="str">
        <f>IFERROR(R48/(P48),"-")</f>
        <v>-</v>
      </c>
      <c r="U48" s="336"/>
      <c r="V48" s="82">
        <v>0</v>
      </c>
      <c r="W48" s="80" t="str">
        <f>IF(P48=0,"-",V48/P48)</f>
        <v>-</v>
      </c>
      <c r="X48" s="335">
        <v>0</v>
      </c>
      <c r="Y48" s="336" t="str">
        <f>IFERROR(X48/P48,"-")</f>
        <v>-</v>
      </c>
      <c r="Z48" s="336" t="str">
        <f>IFERROR(X48/V48,"-")</f>
        <v>-</v>
      </c>
      <c r="AA48" s="330"/>
      <c r="AB48" s="83"/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178</v>
      </c>
      <c r="C49" s="347"/>
      <c r="D49" s="347" t="s">
        <v>160</v>
      </c>
      <c r="E49" s="347" t="s">
        <v>161</v>
      </c>
      <c r="F49" s="347" t="s">
        <v>78</v>
      </c>
      <c r="G49" s="88"/>
      <c r="H49" s="88" t="s">
        <v>158</v>
      </c>
      <c r="I49" s="88"/>
      <c r="J49" s="330"/>
      <c r="K49" s="79">
        <v>0</v>
      </c>
      <c r="L49" s="79">
        <v>0</v>
      </c>
      <c r="M49" s="79">
        <v>0</v>
      </c>
      <c r="N49" s="89">
        <v>2</v>
      </c>
      <c r="O49" s="90">
        <v>0</v>
      </c>
      <c r="P49" s="91">
        <f>N49+O49</f>
        <v>2</v>
      </c>
      <c r="Q49" s="80" t="str">
        <f>IFERROR(P49/M49,"-")</f>
        <v>-</v>
      </c>
      <c r="R49" s="79">
        <v>0</v>
      </c>
      <c r="S49" s="79">
        <v>0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>
        <v>1</v>
      </c>
      <c r="AN49" s="99">
        <f>IF(P49=0,"",IF(AM49=0,"",(AM49/P49)))</f>
        <v>0.5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>
        <v>1</v>
      </c>
      <c r="CG49" s="132">
        <f>IF(P49=0,"",IF(CF49=0,"",(CF49/P49)))</f>
        <v>0.5</v>
      </c>
      <c r="CH49" s="133"/>
      <c r="CI49" s="134">
        <f>IFERROR(CH49/CF49,"-")</f>
        <v>0</v>
      </c>
      <c r="CJ49" s="135"/>
      <c r="CK49" s="136">
        <f>IFERROR(CJ49/CF49,"-")</f>
        <v>0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179</v>
      </c>
      <c r="C50" s="347"/>
      <c r="D50" s="347" t="s">
        <v>180</v>
      </c>
      <c r="E50" s="347" t="s">
        <v>181</v>
      </c>
      <c r="F50" s="347" t="s">
        <v>105</v>
      </c>
      <c r="G50" s="88"/>
      <c r="H50" s="88" t="s">
        <v>158</v>
      </c>
      <c r="I50" s="88"/>
      <c r="J50" s="330"/>
      <c r="K50" s="79">
        <v>1</v>
      </c>
      <c r="L50" s="79">
        <v>0</v>
      </c>
      <c r="M50" s="79">
        <v>11</v>
      </c>
      <c r="N50" s="89">
        <v>0</v>
      </c>
      <c r="O50" s="90">
        <v>0</v>
      </c>
      <c r="P50" s="91">
        <f>N50+O50</f>
        <v>0</v>
      </c>
      <c r="Q50" s="80">
        <f>IFERROR(P50/M50,"-")</f>
        <v>0</v>
      </c>
      <c r="R50" s="79">
        <v>0</v>
      </c>
      <c r="S50" s="79">
        <v>0</v>
      </c>
      <c r="T50" s="80" t="str">
        <f>IFERROR(R50/(P50),"-")</f>
        <v>-</v>
      </c>
      <c r="U50" s="336"/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182</v>
      </c>
      <c r="C51" s="347"/>
      <c r="D51" s="347" t="s">
        <v>183</v>
      </c>
      <c r="E51" s="347" t="s">
        <v>184</v>
      </c>
      <c r="F51" s="347" t="s">
        <v>78</v>
      </c>
      <c r="G51" s="88"/>
      <c r="H51" s="88" t="s">
        <v>158</v>
      </c>
      <c r="I51" s="88"/>
      <c r="J51" s="330"/>
      <c r="K51" s="79">
        <v>0</v>
      </c>
      <c r="L51" s="79">
        <v>0</v>
      </c>
      <c r="M51" s="79">
        <v>0</v>
      </c>
      <c r="N51" s="89">
        <v>2</v>
      </c>
      <c r="O51" s="90">
        <v>0</v>
      </c>
      <c r="P51" s="91">
        <f>N51+O51</f>
        <v>2</v>
      </c>
      <c r="Q51" s="80" t="str">
        <f>IFERROR(P51/M51,"-")</f>
        <v>-</v>
      </c>
      <c r="R51" s="79">
        <v>0</v>
      </c>
      <c r="S51" s="79">
        <v>0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0.5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1</v>
      </c>
      <c r="BX51" s="125">
        <f>IF(P51=0,"",IF(BW51=0,"",(BW51/P51)))</f>
        <v>0.5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185</v>
      </c>
      <c r="C52" s="347"/>
      <c r="D52" s="347" t="s">
        <v>186</v>
      </c>
      <c r="E52" s="347" t="s">
        <v>187</v>
      </c>
      <c r="F52" s="347" t="s">
        <v>105</v>
      </c>
      <c r="G52" s="88"/>
      <c r="H52" s="88" t="s">
        <v>158</v>
      </c>
      <c r="I52" s="88"/>
      <c r="J52" s="330"/>
      <c r="K52" s="79">
        <v>6</v>
      </c>
      <c r="L52" s="79">
        <v>0</v>
      </c>
      <c r="M52" s="79">
        <v>14</v>
      </c>
      <c r="N52" s="89">
        <v>1</v>
      </c>
      <c r="O52" s="90">
        <v>0</v>
      </c>
      <c r="P52" s="91">
        <f>N52+O52</f>
        <v>1</v>
      </c>
      <c r="Q52" s="80">
        <f>IFERROR(P52/M52,"-")</f>
        <v>0.071428571428571</v>
      </c>
      <c r="R52" s="79">
        <v>0</v>
      </c>
      <c r="S52" s="79">
        <v>0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1</v>
      </c>
      <c r="BO52" s="118">
        <f>IF(P52=0,"",IF(BN52=0,"",(BN52/P52)))</f>
        <v>1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188</v>
      </c>
      <c r="C53" s="347"/>
      <c r="D53" s="347" t="s">
        <v>116</v>
      </c>
      <c r="E53" s="347" t="s">
        <v>116</v>
      </c>
      <c r="F53" s="347" t="s">
        <v>71</v>
      </c>
      <c r="G53" s="88"/>
      <c r="H53" s="88"/>
      <c r="I53" s="88"/>
      <c r="J53" s="330"/>
      <c r="K53" s="79">
        <v>7</v>
      </c>
      <c r="L53" s="79">
        <v>4</v>
      </c>
      <c r="M53" s="79">
        <v>0</v>
      </c>
      <c r="N53" s="89">
        <v>0</v>
      </c>
      <c r="O53" s="90">
        <v>0</v>
      </c>
      <c r="P53" s="91">
        <f>N53+O53</f>
        <v>0</v>
      </c>
      <c r="Q53" s="80" t="str">
        <f>IFERROR(P53/M53,"-")</f>
        <v>-</v>
      </c>
      <c r="R53" s="79">
        <v>0</v>
      </c>
      <c r="S53" s="79">
        <v>0</v>
      </c>
      <c r="T53" s="80" t="str">
        <f>IFERROR(R53/(P53),"-")</f>
        <v>-</v>
      </c>
      <c r="U53" s="336"/>
      <c r="V53" s="82">
        <v>0</v>
      </c>
      <c r="W53" s="80" t="str">
        <f>IF(P53=0,"-",V53/P53)</f>
        <v>-</v>
      </c>
      <c r="X53" s="335">
        <v>0</v>
      </c>
      <c r="Y53" s="336" t="str">
        <f>IFERROR(X53/P53,"-")</f>
        <v>-</v>
      </c>
      <c r="Z53" s="336" t="str">
        <f>IFERROR(X53/V53,"-")</f>
        <v>-</v>
      </c>
      <c r="AA53" s="33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189</v>
      </c>
      <c r="C54" s="347"/>
      <c r="D54" s="347" t="s">
        <v>190</v>
      </c>
      <c r="E54" s="347" t="s">
        <v>191</v>
      </c>
      <c r="F54" s="347" t="s">
        <v>66</v>
      </c>
      <c r="G54" s="88" t="s">
        <v>192</v>
      </c>
      <c r="H54" s="88" t="s">
        <v>158</v>
      </c>
      <c r="I54" s="88"/>
      <c r="J54" s="330"/>
      <c r="K54" s="79">
        <v>2</v>
      </c>
      <c r="L54" s="79">
        <v>0</v>
      </c>
      <c r="M54" s="79">
        <v>10</v>
      </c>
      <c r="N54" s="89">
        <v>0</v>
      </c>
      <c r="O54" s="90">
        <v>0</v>
      </c>
      <c r="P54" s="91">
        <f>N54+O54</f>
        <v>0</v>
      </c>
      <c r="Q54" s="80">
        <f>IFERROR(P54/M54,"-")</f>
        <v>0</v>
      </c>
      <c r="R54" s="79">
        <v>0</v>
      </c>
      <c r="S54" s="79">
        <v>0</v>
      </c>
      <c r="T54" s="80" t="str">
        <f>IFERROR(R54/(P54),"-")</f>
        <v>-</v>
      </c>
      <c r="U54" s="336"/>
      <c r="V54" s="82">
        <v>0</v>
      </c>
      <c r="W54" s="80" t="str">
        <f>IF(P54=0,"-",V54/P54)</f>
        <v>-</v>
      </c>
      <c r="X54" s="335">
        <v>0</v>
      </c>
      <c r="Y54" s="336" t="str">
        <f>IFERROR(X54/P54,"-")</f>
        <v>-</v>
      </c>
      <c r="Z54" s="336" t="str">
        <f>IFERROR(X54/V54,"-")</f>
        <v>-</v>
      </c>
      <c r="AA54" s="330"/>
      <c r="AB54" s="83"/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193</v>
      </c>
      <c r="C55" s="347"/>
      <c r="D55" s="347" t="s">
        <v>194</v>
      </c>
      <c r="E55" s="347" t="s">
        <v>195</v>
      </c>
      <c r="F55" s="347" t="s">
        <v>78</v>
      </c>
      <c r="G55" s="88"/>
      <c r="H55" s="88" t="s">
        <v>158</v>
      </c>
      <c r="I55" s="88"/>
      <c r="J55" s="330"/>
      <c r="K55" s="79">
        <v>0</v>
      </c>
      <c r="L55" s="79">
        <v>0</v>
      </c>
      <c r="M55" s="79">
        <v>0</v>
      </c>
      <c r="N55" s="89">
        <v>3</v>
      </c>
      <c r="O55" s="90">
        <v>0</v>
      </c>
      <c r="P55" s="91">
        <f>N55+O55</f>
        <v>3</v>
      </c>
      <c r="Q55" s="80" t="str">
        <f>IFERROR(P55/M55,"-")</f>
        <v>-</v>
      </c>
      <c r="R55" s="79">
        <v>0</v>
      </c>
      <c r="S55" s="79">
        <v>0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3</v>
      </c>
      <c r="BF55" s="111">
        <f>IF(P55=0,"",IF(BE55=0,"",(BE55/P55)))</f>
        <v>1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196</v>
      </c>
      <c r="C56" s="347"/>
      <c r="D56" s="347" t="s">
        <v>163</v>
      </c>
      <c r="E56" s="347" t="s">
        <v>164</v>
      </c>
      <c r="F56" s="347" t="s">
        <v>105</v>
      </c>
      <c r="G56" s="88"/>
      <c r="H56" s="88" t="s">
        <v>158</v>
      </c>
      <c r="I56" s="88"/>
      <c r="J56" s="330"/>
      <c r="K56" s="79">
        <v>8</v>
      </c>
      <c r="L56" s="79">
        <v>0</v>
      </c>
      <c r="M56" s="79">
        <v>46</v>
      </c>
      <c r="N56" s="89">
        <v>2</v>
      </c>
      <c r="O56" s="90">
        <v>0</v>
      </c>
      <c r="P56" s="91">
        <f>N56+O56</f>
        <v>2</v>
      </c>
      <c r="Q56" s="80">
        <f>IFERROR(P56/M56,"-")</f>
        <v>0.043478260869565</v>
      </c>
      <c r="R56" s="79">
        <v>1</v>
      </c>
      <c r="S56" s="79">
        <v>2</v>
      </c>
      <c r="T56" s="80">
        <f>IFERROR(R56/(P56),"-")</f>
        <v>0.5</v>
      </c>
      <c r="U56" s="336"/>
      <c r="V56" s="82">
        <v>1</v>
      </c>
      <c r="W56" s="80">
        <f>IF(P56=0,"-",V56/P56)</f>
        <v>0.5</v>
      </c>
      <c r="X56" s="335">
        <v>0</v>
      </c>
      <c r="Y56" s="336">
        <f>IFERROR(X56/P56,"-")</f>
        <v>0</v>
      </c>
      <c r="Z56" s="336">
        <f>IFERROR(X56/V56,"-")</f>
        <v>0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>
        <v>1</v>
      </c>
      <c r="AN56" s="99">
        <f>IF(P56=0,"",IF(AM56=0,"",(AM56/P56)))</f>
        <v>0.5</v>
      </c>
      <c r="AO56" s="98">
        <v>1</v>
      </c>
      <c r="AP56" s="100">
        <f>IFERROR(AO56/AM56,"-")</f>
        <v>1</v>
      </c>
      <c r="AQ56" s="101">
        <v>3000</v>
      </c>
      <c r="AR56" s="102">
        <f>IFERROR(AQ56/AM56,"-")</f>
        <v>3000</v>
      </c>
      <c r="AS56" s="103">
        <v>1</v>
      </c>
      <c r="AT56" s="103"/>
      <c r="AU56" s="103"/>
      <c r="AV56" s="104">
        <v>1</v>
      </c>
      <c r="AW56" s="105">
        <f>IF(P56=0,"",IF(AV56=0,"",(AV56/P56)))</f>
        <v>0.5</v>
      </c>
      <c r="AX56" s="104"/>
      <c r="AY56" s="106">
        <f>IFERROR(AX56/AV56,"-")</f>
        <v>0</v>
      </c>
      <c r="AZ56" s="107"/>
      <c r="BA56" s="108">
        <f>IFERROR(AZ56/AV56,"-")</f>
        <v>0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>
        <f>IF(P56=0,"",IF(BN56=0,"",(BN56/P56)))</f>
        <v>0</v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1</v>
      </c>
      <c r="CP56" s="139">
        <v>0</v>
      </c>
      <c r="CQ56" s="139">
        <v>3000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197</v>
      </c>
      <c r="C57" s="347"/>
      <c r="D57" s="347" t="s">
        <v>198</v>
      </c>
      <c r="E57" s="347" t="s">
        <v>187</v>
      </c>
      <c r="F57" s="347" t="s">
        <v>78</v>
      </c>
      <c r="G57" s="88"/>
      <c r="H57" s="88" t="s">
        <v>158</v>
      </c>
      <c r="I57" s="88"/>
      <c r="J57" s="330"/>
      <c r="K57" s="79">
        <v>0</v>
      </c>
      <c r="L57" s="79">
        <v>0</v>
      </c>
      <c r="M57" s="79">
        <v>0</v>
      </c>
      <c r="N57" s="89">
        <v>1</v>
      </c>
      <c r="O57" s="90">
        <v>0</v>
      </c>
      <c r="P57" s="91">
        <f>N57+O57</f>
        <v>1</v>
      </c>
      <c r="Q57" s="80" t="str">
        <f>IFERROR(P57/M57,"-")</f>
        <v>-</v>
      </c>
      <c r="R57" s="79">
        <v>0</v>
      </c>
      <c r="S57" s="79">
        <v>0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1</v>
      </c>
      <c r="BO57" s="118">
        <f>IF(P57=0,"",IF(BN57=0,"",(BN57/P57)))</f>
        <v>1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199</v>
      </c>
      <c r="C58" s="347"/>
      <c r="D58" s="347" t="s">
        <v>200</v>
      </c>
      <c r="E58" s="347" t="s">
        <v>201</v>
      </c>
      <c r="F58" s="347" t="s">
        <v>105</v>
      </c>
      <c r="G58" s="88"/>
      <c r="H58" s="88" t="s">
        <v>158</v>
      </c>
      <c r="I58" s="88"/>
      <c r="J58" s="330"/>
      <c r="K58" s="79">
        <v>1</v>
      </c>
      <c r="L58" s="79">
        <v>0</v>
      </c>
      <c r="M58" s="79">
        <v>6</v>
      </c>
      <c r="N58" s="89">
        <v>0</v>
      </c>
      <c r="O58" s="90">
        <v>0</v>
      </c>
      <c r="P58" s="91">
        <f>N58+O58</f>
        <v>0</v>
      </c>
      <c r="Q58" s="80">
        <f>IFERROR(P58/M58,"-")</f>
        <v>0</v>
      </c>
      <c r="R58" s="79">
        <v>0</v>
      </c>
      <c r="S58" s="79">
        <v>0</v>
      </c>
      <c r="T58" s="80" t="str">
        <f>IFERROR(R58/(P58),"-")</f>
        <v>-</v>
      </c>
      <c r="U58" s="336"/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/>
      <c r="AB58" s="83"/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202</v>
      </c>
      <c r="C59" s="347"/>
      <c r="D59" s="347" t="s">
        <v>116</v>
      </c>
      <c r="E59" s="347" t="s">
        <v>116</v>
      </c>
      <c r="F59" s="347" t="s">
        <v>71</v>
      </c>
      <c r="G59" s="88"/>
      <c r="H59" s="88"/>
      <c r="I59" s="88"/>
      <c r="J59" s="330"/>
      <c r="K59" s="79">
        <v>23</v>
      </c>
      <c r="L59" s="79">
        <v>12</v>
      </c>
      <c r="M59" s="79">
        <v>2</v>
      </c>
      <c r="N59" s="89">
        <v>3</v>
      </c>
      <c r="O59" s="90">
        <v>0</v>
      </c>
      <c r="P59" s="91">
        <f>N59+O59</f>
        <v>3</v>
      </c>
      <c r="Q59" s="80">
        <f>IFERROR(P59/M59,"-")</f>
        <v>1.5</v>
      </c>
      <c r="R59" s="79">
        <v>0</v>
      </c>
      <c r="S59" s="79">
        <v>0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0.33333333333333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1</v>
      </c>
      <c r="BX59" s="125">
        <f>IF(P59=0,"",IF(BW59=0,"",(BW59/P59)))</f>
        <v>0.33333333333333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>
        <v>1</v>
      </c>
      <c r="CG59" s="132">
        <f>IF(P59=0,"",IF(CF59=0,"",(CF59/P59)))</f>
        <v>0.33333333333333</v>
      </c>
      <c r="CH59" s="133"/>
      <c r="CI59" s="134">
        <f>IFERROR(CH59/CF59,"-")</f>
        <v>0</v>
      </c>
      <c r="CJ59" s="135"/>
      <c r="CK59" s="136">
        <f>IFERROR(CJ59/CF59,"-")</f>
        <v>0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</v>
      </c>
      <c r="B60" s="347" t="s">
        <v>203</v>
      </c>
      <c r="C60" s="347"/>
      <c r="D60" s="347" t="s">
        <v>204</v>
      </c>
      <c r="E60" s="347" t="s">
        <v>205</v>
      </c>
      <c r="F60" s="347" t="s">
        <v>66</v>
      </c>
      <c r="G60" s="88" t="s">
        <v>206</v>
      </c>
      <c r="H60" s="88" t="s">
        <v>207</v>
      </c>
      <c r="I60" s="348" t="s">
        <v>208</v>
      </c>
      <c r="J60" s="330">
        <v>150000</v>
      </c>
      <c r="K60" s="79">
        <v>5</v>
      </c>
      <c r="L60" s="79">
        <v>0</v>
      </c>
      <c r="M60" s="79">
        <v>15</v>
      </c>
      <c r="N60" s="89">
        <v>4</v>
      </c>
      <c r="O60" s="90">
        <v>0</v>
      </c>
      <c r="P60" s="91">
        <f>N60+O60</f>
        <v>4</v>
      </c>
      <c r="Q60" s="80">
        <f>IFERROR(P60/M60,"-")</f>
        <v>0.26666666666667</v>
      </c>
      <c r="R60" s="79">
        <v>1</v>
      </c>
      <c r="S60" s="79">
        <v>0</v>
      </c>
      <c r="T60" s="80">
        <f>IFERROR(R60/(P60),"-")</f>
        <v>0.25</v>
      </c>
      <c r="U60" s="336">
        <f>IFERROR(J60/SUM(N60:O61),"-")</f>
        <v>30000</v>
      </c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>
        <f>SUM(X60:X61)-SUM(J60:J61)</f>
        <v>-150000</v>
      </c>
      <c r="AB60" s="83">
        <f>SUM(X60:X61)/SUM(J60:J61)</f>
        <v>0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4</v>
      </c>
      <c r="BO60" s="118">
        <f>IF(P60=0,"",IF(BN60=0,"",(BN60/P60)))</f>
        <v>1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209</v>
      </c>
      <c r="C61" s="347"/>
      <c r="D61" s="347" t="s">
        <v>204</v>
      </c>
      <c r="E61" s="347" t="s">
        <v>205</v>
      </c>
      <c r="F61" s="347" t="s">
        <v>71</v>
      </c>
      <c r="G61" s="88"/>
      <c r="H61" s="88"/>
      <c r="I61" s="88"/>
      <c r="J61" s="330"/>
      <c r="K61" s="79">
        <v>10</v>
      </c>
      <c r="L61" s="79">
        <v>9</v>
      </c>
      <c r="M61" s="79">
        <v>0</v>
      </c>
      <c r="N61" s="89">
        <v>1</v>
      </c>
      <c r="O61" s="90">
        <v>0</v>
      </c>
      <c r="P61" s="91">
        <f>N61+O61</f>
        <v>1</v>
      </c>
      <c r="Q61" s="80" t="str">
        <f>IFERROR(P61/M61,"-")</f>
        <v>-</v>
      </c>
      <c r="R61" s="79">
        <v>0</v>
      </c>
      <c r="S61" s="79">
        <v>0</v>
      </c>
      <c r="T61" s="80">
        <f>IFERROR(R61/(P61),"-")</f>
        <v>0</v>
      </c>
      <c r="U61" s="336"/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1</v>
      </c>
      <c r="BO61" s="118">
        <f>IF(P61=0,"",IF(BN61=0,"",(BN61/P61)))</f>
        <v>1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0.053333333333333</v>
      </c>
      <c r="B62" s="347" t="s">
        <v>210</v>
      </c>
      <c r="C62" s="347"/>
      <c r="D62" s="347" t="s">
        <v>211</v>
      </c>
      <c r="E62" s="347" t="s">
        <v>212</v>
      </c>
      <c r="F62" s="347" t="s">
        <v>78</v>
      </c>
      <c r="G62" s="88" t="s">
        <v>67</v>
      </c>
      <c r="H62" s="88" t="s">
        <v>213</v>
      </c>
      <c r="I62" s="348" t="s">
        <v>214</v>
      </c>
      <c r="J62" s="330">
        <v>150000</v>
      </c>
      <c r="K62" s="79">
        <v>0</v>
      </c>
      <c r="L62" s="79">
        <v>0</v>
      </c>
      <c r="M62" s="79">
        <v>0</v>
      </c>
      <c r="N62" s="89">
        <v>8</v>
      </c>
      <c r="O62" s="90">
        <v>0</v>
      </c>
      <c r="P62" s="91">
        <f>N62+O62</f>
        <v>8</v>
      </c>
      <c r="Q62" s="80" t="str">
        <f>IFERROR(P62/M62,"-")</f>
        <v>-</v>
      </c>
      <c r="R62" s="79">
        <v>0</v>
      </c>
      <c r="S62" s="79">
        <v>2</v>
      </c>
      <c r="T62" s="80">
        <f>IFERROR(R62/(P62),"-")</f>
        <v>0</v>
      </c>
      <c r="U62" s="336">
        <f>IFERROR(J62/SUM(N62:O63),"-")</f>
        <v>16666.666666667</v>
      </c>
      <c r="V62" s="82">
        <v>2</v>
      </c>
      <c r="W62" s="80">
        <f>IF(P62=0,"-",V62/P62)</f>
        <v>0.25</v>
      </c>
      <c r="X62" s="335">
        <v>8000</v>
      </c>
      <c r="Y62" s="336">
        <f>IFERROR(X62/P62,"-")</f>
        <v>1000</v>
      </c>
      <c r="Z62" s="336">
        <f>IFERROR(X62/V62,"-")</f>
        <v>4000</v>
      </c>
      <c r="AA62" s="330">
        <f>SUM(X62:X63)-SUM(J62:J63)</f>
        <v>-142000</v>
      </c>
      <c r="AB62" s="83">
        <f>SUM(X62:X63)/SUM(J62:J63)</f>
        <v>0.053333333333333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>
        <v>1</v>
      </c>
      <c r="AN62" s="99">
        <f>IF(P62=0,"",IF(AM62=0,"",(AM62/P62)))</f>
        <v>0.125</v>
      </c>
      <c r="AO62" s="98"/>
      <c r="AP62" s="100">
        <f>IFERROR(AO62/AM62,"-")</f>
        <v>0</v>
      </c>
      <c r="AQ62" s="101"/>
      <c r="AR62" s="102">
        <f>IFERROR(AQ62/AM62,"-")</f>
        <v>0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3</v>
      </c>
      <c r="BO62" s="118">
        <f>IF(P62=0,"",IF(BN62=0,"",(BN62/P62)))</f>
        <v>0.375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>
        <v>3</v>
      </c>
      <c r="BX62" s="125">
        <f>IF(P62=0,"",IF(BW62=0,"",(BW62/P62)))</f>
        <v>0.375</v>
      </c>
      <c r="BY62" s="126">
        <v>1</v>
      </c>
      <c r="BZ62" s="127">
        <f>IFERROR(BY62/BW62,"-")</f>
        <v>0.33333333333333</v>
      </c>
      <c r="CA62" s="128">
        <v>5000</v>
      </c>
      <c r="CB62" s="129">
        <f>IFERROR(CA62/BW62,"-")</f>
        <v>1666.6666666667</v>
      </c>
      <c r="CC62" s="130">
        <v>1</v>
      </c>
      <c r="CD62" s="130"/>
      <c r="CE62" s="130"/>
      <c r="CF62" s="131">
        <v>1</v>
      </c>
      <c r="CG62" s="132">
        <f>IF(P62=0,"",IF(CF62=0,"",(CF62/P62)))</f>
        <v>0.125</v>
      </c>
      <c r="CH62" s="133">
        <v>1</v>
      </c>
      <c r="CI62" s="134">
        <f>IFERROR(CH62/CF62,"-")</f>
        <v>1</v>
      </c>
      <c r="CJ62" s="135">
        <v>3000</v>
      </c>
      <c r="CK62" s="136">
        <f>IFERROR(CJ62/CF62,"-")</f>
        <v>3000</v>
      </c>
      <c r="CL62" s="137">
        <v>1</v>
      </c>
      <c r="CM62" s="137"/>
      <c r="CN62" s="137"/>
      <c r="CO62" s="138">
        <v>2</v>
      </c>
      <c r="CP62" s="139">
        <v>8000</v>
      </c>
      <c r="CQ62" s="139">
        <v>5000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215</v>
      </c>
      <c r="C63" s="347"/>
      <c r="D63" s="347" t="s">
        <v>211</v>
      </c>
      <c r="E63" s="347" t="s">
        <v>212</v>
      </c>
      <c r="F63" s="347" t="s">
        <v>71</v>
      </c>
      <c r="G63" s="88"/>
      <c r="H63" s="88"/>
      <c r="I63" s="88"/>
      <c r="J63" s="330"/>
      <c r="K63" s="79">
        <v>29</v>
      </c>
      <c r="L63" s="79">
        <v>15</v>
      </c>
      <c r="M63" s="79">
        <v>4</v>
      </c>
      <c r="N63" s="89">
        <v>1</v>
      </c>
      <c r="O63" s="90">
        <v>0</v>
      </c>
      <c r="P63" s="91">
        <f>N63+O63</f>
        <v>1</v>
      </c>
      <c r="Q63" s="80">
        <f>IFERROR(P63/M63,"-")</f>
        <v>0.25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>
        <v>1</v>
      </c>
      <c r="BX63" s="125">
        <f>IF(P63=0,"",IF(BW63=0,"",(BW63/P63)))</f>
        <v>1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</v>
      </c>
      <c r="B64" s="347" t="s">
        <v>216</v>
      </c>
      <c r="C64" s="347"/>
      <c r="D64" s="347" t="s">
        <v>217</v>
      </c>
      <c r="E64" s="347" t="s">
        <v>218</v>
      </c>
      <c r="F64" s="347" t="s">
        <v>66</v>
      </c>
      <c r="G64" s="88" t="s">
        <v>67</v>
      </c>
      <c r="H64" s="88" t="s">
        <v>213</v>
      </c>
      <c r="I64" s="348" t="s">
        <v>219</v>
      </c>
      <c r="J64" s="330">
        <v>150000</v>
      </c>
      <c r="K64" s="79">
        <v>7</v>
      </c>
      <c r="L64" s="79">
        <v>0</v>
      </c>
      <c r="M64" s="79">
        <v>30</v>
      </c>
      <c r="N64" s="89">
        <v>3</v>
      </c>
      <c r="O64" s="90">
        <v>0</v>
      </c>
      <c r="P64" s="91">
        <f>N64+O64</f>
        <v>3</v>
      </c>
      <c r="Q64" s="80">
        <f>IFERROR(P64/M64,"-")</f>
        <v>0.1</v>
      </c>
      <c r="R64" s="79">
        <v>0</v>
      </c>
      <c r="S64" s="79">
        <v>0</v>
      </c>
      <c r="T64" s="80">
        <f>IFERROR(R64/(P64),"-")</f>
        <v>0</v>
      </c>
      <c r="U64" s="336">
        <f>IFERROR(J64/SUM(N64:O65),"-")</f>
        <v>25000</v>
      </c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>
        <f>SUM(X64:X65)-SUM(J64:J65)</f>
        <v>-150000</v>
      </c>
      <c r="AB64" s="83">
        <f>SUM(X64:X65)/SUM(J64:J65)</f>
        <v>0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1</v>
      </c>
      <c r="BF64" s="111">
        <f>IF(P64=0,"",IF(BE64=0,"",(BE64/P64)))</f>
        <v>0.33333333333333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1</v>
      </c>
      <c r="BO64" s="118">
        <f>IF(P64=0,"",IF(BN64=0,"",(BN64/P64)))</f>
        <v>0.33333333333333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1</v>
      </c>
      <c r="BX64" s="125">
        <f>IF(P64=0,"",IF(BW64=0,"",(BW64/P64)))</f>
        <v>0.33333333333333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220</v>
      </c>
      <c r="C65" s="347"/>
      <c r="D65" s="347" t="s">
        <v>217</v>
      </c>
      <c r="E65" s="347" t="s">
        <v>218</v>
      </c>
      <c r="F65" s="347" t="s">
        <v>71</v>
      </c>
      <c r="G65" s="88"/>
      <c r="H65" s="88"/>
      <c r="I65" s="88"/>
      <c r="J65" s="330"/>
      <c r="K65" s="79">
        <v>13</v>
      </c>
      <c r="L65" s="79">
        <v>11</v>
      </c>
      <c r="M65" s="79">
        <v>3</v>
      </c>
      <c r="N65" s="89">
        <v>3</v>
      </c>
      <c r="O65" s="90">
        <v>0</v>
      </c>
      <c r="P65" s="91">
        <f>N65+O65</f>
        <v>3</v>
      </c>
      <c r="Q65" s="80">
        <f>IFERROR(P65/M65,"-")</f>
        <v>1</v>
      </c>
      <c r="R65" s="79">
        <v>1</v>
      </c>
      <c r="S65" s="79">
        <v>0</v>
      </c>
      <c r="T65" s="80">
        <f>IFERROR(R65/(P65),"-")</f>
        <v>0.33333333333333</v>
      </c>
      <c r="U65" s="336"/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>
        <v>1</v>
      </c>
      <c r="AN65" s="99">
        <f>IF(P65=0,"",IF(AM65=0,"",(AM65/P65)))</f>
        <v>0.33333333333333</v>
      </c>
      <c r="AO65" s="98"/>
      <c r="AP65" s="100">
        <f>IFERROR(AO65/AM65,"-")</f>
        <v>0</v>
      </c>
      <c r="AQ65" s="101"/>
      <c r="AR65" s="102">
        <f>IFERROR(AQ65/AM65,"-")</f>
        <v>0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2</v>
      </c>
      <c r="BO65" s="118">
        <f>IF(P65=0,"",IF(BN65=0,"",(BN65/P65)))</f>
        <v>0.66666666666667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</v>
      </c>
      <c r="B66" s="347" t="s">
        <v>221</v>
      </c>
      <c r="C66" s="347"/>
      <c r="D66" s="347" t="s">
        <v>222</v>
      </c>
      <c r="E66" s="347" t="s">
        <v>152</v>
      </c>
      <c r="F66" s="347" t="s">
        <v>105</v>
      </c>
      <c r="G66" s="88" t="s">
        <v>84</v>
      </c>
      <c r="H66" s="88" t="s">
        <v>213</v>
      </c>
      <c r="I66" s="349" t="s">
        <v>223</v>
      </c>
      <c r="J66" s="330">
        <v>150000</v>
      </c>
      <c r="K66" s="79">
        <v>12</v>
      </c>
      <c r="L66" s="79">
        <v>0</v>
      </c>
      <c r="M66" s="79">
        <v>75</v>
      </c>
      <c r="N66" s="89">
        <v>1</v>
      </c>
      <c r="O66" s="90">
        <v>0</v>
      </c>
      <c r="P66" s="91">
        <f>N66+O66</f>
        <v>1</v>
      </c>
      <c r="Q66" s="80">
        <f>IFERROR(P66/M66,"-")</f>
        <v>0.013333333333333</v>
      </c>
      <c r="R66" s="79">
        <v>0</v>
      </c>
      <c r="S66" s="79">
        <v>0</v>
      </c>
      <c r="T66" s="80">
        <f>IFERROR(R66/(P66),"-")</f>
        <v>0</v>
      </c>
      <c r="U66" s="336">
        <f>IFERROR(J66/SUM(N66:O67),"-")</f>
        <v>150000</v>
      </c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>
        <f>SUM(X66:X67)-SUM(J66:J67)</f>
        <v>-150000</v>
      </c>
      <c r="AB66" s="83">
        <f>SUM(X66:X67)/SUM(J66:J67)</f>
        <v>0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>
        <v>1</v>
      </c>
      <c r="BX66" s="125">
        <f>IF(P66=0,"",IF(BW66=0,"",(BW66/P66)))</f>
        <v>1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224</v>
      </c>
      <c r="C67" s="347"/>
      <c r="D67" s="347" t="s">
        <v>222</v>
      </c>
      <c r="E67" s="347" t="s">
        <v>152</v>
      </c>
      <c r="F67" s="347" t="s">
        <v>71</v>
      </c>
      <c r="G67" s="88"/>
      <c r="H67" s="88"/>
      <c r="I67" s="88"/>
      <c r="J67" s="330"/>
      <c r="K67" s="79">
        <v>8</v>
      </c>
      <c r="L67" s="79">
        <v>6</v>
      </c>
      <c r="M67" s="79">
        <v>0</v>
      </c>
      <c r="N67" s="89">
        <v>0</v>
      </c>
      <c r="O67" s="90">
        <v>0</v>
      </c>
      <c r="P67" s="91">
        <f>N67+O67</f>
        <v>0</v>
      </c>
      <c r="Q67" s="80" t="str">
        <f>IFERROR(P67/M67,"-")</f>
        <v>-</v>
      </c>
      <c r="R67" s="79">
        <v>0</v>
      </c>
      <c r="S67" s="79">
        <v>0</v>
      </c>
      <c r="T67" s="80" t="str">
        <f>IFERROR(R67/(P67),"-")</f>
        <v>-</v>
      </c>
      <c r="U67" s="336"/>
      <c r="V67" s="82">
        <v>0</v>
      </c>
      <c r="W67" s="80" t="str">
        <f>IF(P67=0,"-",V67/P67)</f>
        <v>-</v>
      </c>
      <c r="X67" s="335">
        <v>0</v>
      </c>
      <c r="Y67" s="336" t="str">
        <f>IFERROR(X67/P67,"-")</f>
        <v>-</v>
      </c>
      <c r="Z67" s="336" t="str">
        <f>IFERROR(X67/V67,"-")</f>
        <v>-</v>
      </c>
      <c r="AA67" s="33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30"/>
      <c r="B68" s="85"/>
      <c r="C68" s="86"/>
      <c r="D68" s="86"/>
      <c r="E68" s="86"/>
      <c r="F68" s="87"/>
      <c r="G68" s="88"/>
      <c r="H68" s="88"/>
      <c r="I68" s="88"/>
      <c r="J68" s="331"/>
      <c r="K68" s="34"/>
      <c r="L68" s="34"/>
      <c r="M68" s="31"/>
      <c r="N68" s="23"/>
      <c r="O68" s="23"/>
      <c r="P68" s="23"/>
      <c r="Q68" s="32"/>
      <c r="R68" s="32"/>
      <c r="S68" s="23"/>
      <c r="T68" s="32"/>
      <c r="U68" s="337"/>
      <c r="V68" s="25"/>
      <c r="W68" s="25"/>
      <c r="X68" s="337"/>
      <c r="Y68" s="337"/>
      <c r="Z68" s="337"/>
      <c r="AA68" s="337"/>
      <c r="AB68" s="33"/>
      <c r="AC68" s="57"/>
      <c r="AD68" s="61"/>
      <c r="AE68" s="62"/>
      <c r="AF68" s="61"/>
      <c r="AG68" s="65"/>
      <c r="AH68" s="66"/>
      <c r="AI68" s="67"/>
      <c r="AJ68" s="68"/>
      <c r="AK68" s="68"/>
      <c r="AL68" s="68"/>
      <c r="AM68" s="61"/>
      <c r="AN68" s="62"/>
      <c r="AO68" s="61"/>
      <c r="AP68" s="65"/>
      <c r="AQ68" s="66"/>
      <c r="AR68" s="67"/>
      <c r="AS68" s="68"/>
      <c r="AT68" s="68"/>
      <c r="AU68" s="68"/>
      <c r="AV68" s="61"/>
      <c r="AW68" s="62"/>
      <c r="AX68" s="61"/>
      <c r="AY68" s="65"/>
      <c r="AZ68" s="66"/>
      <c r="BA68" s="67"/>
      <c r="BB68" s="68"/>
      <c r="BC68" s="68"/>
      <c r="BD68" s="68"/>
      <c r="BE68" s="61"/>
      <c r="BF68" s="62"/>
      <c r="BG68" s="61"/>
      <c r="BH68" s="65"/>
      <c r="BI68" s="66"/>
      <c r="BJ68" s="67"/>
      <c r="BK68" s="68"/>
      <c r="BL68" s="68"/>
      <c r="BM68" s="68"/>
      <c r="BN68" s="63"/>
      <c r="BO68" s="64"/>
      <c r="BP68" s="61"/>
      <c r="BQ68" s="65"/>
      <c r="BR68" s="66"/>
      <c r="BS68" s="67"/>
      <c r="BT68" s="68"/>
      <c r="BU68" s="68"/>
      <c r="BV68" s="68"/>
      <c r="BW68" s="63"/>
      <c r="BX68" s="64"/>
      <c r="BY68" s="61"/>
      <c r="BZ68" s="65"/>
      <c r="CA68" s="66"/>
      <c r="CB68" s="67"/>
      <c r="CC68" s="68"/>
      <c r="CD68" s="68"/>
      <c r="CE68" s="68"/>
      <c r="CF68" s="63"/>
      <c r="CG68" s="64"/>
      <c r="CH68" s="61"/>
      <c r="CI68" s="65"/>
      <c r="CJ68" s="66"/>
      <c r="CK68" s="67"/>
      <c r="CL68" s="68"/>
      <c r="CM68" s="68"/>
      <c r="CN68" s="68"/>
      <c r="CO68" s="69"/>
      <c r="CP68" s="66"/>
      <c r="CQ68" s="66"/>
      <c r="CR68" s="66"/>
      <c r="CS68" s="70"/>
    </row>
    <row r="69" spans="1:98">
      <c r="A69" s="30"/>
      <c r="B69" s="37"/>
      <c r="C69" s="21"/>
      <c r="D69" s="21"/>
      <c r="E69" s="21"/>
      <c r="F69" s="22"/>
      <c r="G69" s="36"/>
      <c r="H69" s="36"/>
      <c r="I69" s="73"/>
      <c r="J69" s="332"/>
      <c r="K69" s="34"/>
      <c r="L69" s="34"/>
      <c r="M69" s="31"/>
      <c r="N69" s="23"/>
      <c r="O69" s="23"/>
      <c r="P69" s="23"/>
      <c r="Q69" s="32"/>
      <c r="R69" s="32"/>
      <c r="S69" s="23"/>
      <c r="T69" s="32"/>
      <c r="U69" s="337"/>
      <c r="V69" s="25"/>
      <c r="W69" s="25"/>
      <c r="X69" s="337"/>
      <c r="Y69" s="337"/>
      <c r="Z69" s="337"/>
      <c r="AA69" s="337"/>
      <c r="AB69" s="33"/>
      <c r="AC69" s="59"/>
      <c r="AD69" s="61"/>
      <c r="AE69" s="62"/>
      <c r="AF69" s="61"/>
      <c r="AG69" s="65"/>
      <c r="AH69" s="66"/>
      <c r="AI69" s="67"/>
      <c r="AJ69" s="68"/>
      <c r="AK69" s="68"/>
      <c r="AL69" s="68"/>
      <c r="AM69" s="61"/>
      <c r="AN69" s="62"/>
      <c r="AO69" s="61"/>
      <c r="AP69" s="65"/>
      <c r="AQ69" s="66"/>
      <c r="AR69" s="67"/>
      <c r="AS69" s="68"/>
      <c r="AT69" s="68"/>
      <c r="AU69" s="68"/>
      <c r="AV69" s="61"/>
      <c r="AW69" s="62"/>
      <c r="AX69" s="61"/>
      <c r="AY69" s="65"/>
      <c r="AZ69" s="66"/>
      <c r="BA69" s="67"/>
      <c r="BB69" s="68"/>
      <c r="BC69" s="68"/>
      <c r="BD69" s="68"/>
      <c r="BE69" s="61"/>
      <c r="BF69" s="62"/>
      <c r="BG69" s="61"/>
      <c r="BH69" s="65"/>
      <c r="BI69" s="66"/>
      <c r="BJ69" s="67"/>
      <c r="BK69" s="68"/>
      <c r="BL69" s="68"/>
      <c r="BM69" s="68"/>
      <c r="BN69" s="63"/>
      <c r="BO69" s="64"/>
      <c r="BP69" s="61"/>
      <c r="BQ69" s="65"/>
      <c r="BR69" s="66"/>
      <c r="BS69" s="67"/>
      <c r="BT69" s="68"/>
      <c r="BU69" s="68"/>
      <c r="BV69" s="68"/>
      <c r="BW69" s="63"/>
      <c r="BX69" s="64"/>
      <c r="BY69" s="61"/>
      <c r="BZ69" s="65"/>
      <c r="CA69" s="66"/>
      <c r="CB69" s="67"/>
      <c r="CC69" s="68"/>
      <c r="CD69" s="68"/>
      <c r="CE69" s="68"/>
      <c r="CF69" s="63"/>
      <c r="CG69" s="64"/>
      <c r="CH69" s="61"/>
      <c r="CI69" s="65"/>
      <c r="CJ69" s="66"/>
      <c r="CK69" s="67"/>
      <c r="CL69" s="68"/>
      <c r="CM69" s="68"/>
      <c r="CN69" s="68"/>
      <c r="CO69" s="69"/>
      <c r="CP69" s="66"/>
      <c r="CQ69" s="66"/>
      <c r="CR69" s="66"/>
      <c r="CS69" s="70"/>
    </row>
    <row r="70" spans="1:98">
      <c r="A70" s="19">
        <f>AB70</f>
        <v>0.14044665012407</v>
      </c>
      <c r="B70" s="39"/>
      <c r="C70" s="39"/>
      <c r="D70" s="39"/>
      <c r="E70" s="39"/>
      <c r="F70" s="39"/>
      <c r="G70" s="40" t="s">
        <v>225</v>
      </c>
      <c r="H70" s="40"/>
      <c r="I70" s="40"/>
      <c r="J70" s="333">
        <f>SUM(J6:J69)</f>
        <v>2015000</v>
      </c>
      <c r="K70" s="41">
        <f>SUM(K6:K69)</f>
        <v>593</v>
      </c>
      <c r="L70" s="41">
        <f>SUM(L6:L69)</f>
        <v>240</v>
      </c>
      <c r="M70" s="41">
        <f>SUM(M6:M69)</f>
        <v>845</v>
      </c>
      <c r="N70" s="41">
        <f>SUM(N6:N69)</f>
        <v>137</v>
      </c>
      <c r="O70" s="41">
        <f>SUM(O6:O69)</f>
        <v>0</v>
      </c>
      <c r="P70" s="41">
        <f>SUM(P6:P69)</f>
        <v>137</v>
      </c>
      <c r="Q70" s="42">
        <f>IFERROR(P70/M70,"-")</f>
        <v>0.16213017751479</v>
      </c>
      <c r="R70" s="76">
        <f>SUM(R6:R69)</f>
        <v>17</v>
      </c>
      <c r="S70" s="76">
        <f>SUM(S6:S69)</f>
        <v>23</v>
      </c>
      <c r="T70" s="42">
        <f>IFERROR(R70/P70,"-")</f>
        <v>0.12408759124088</v>
      </c>
      <c r="U70" s="338">
        <f>IFERROR(J70/P70,"-")</f>
        <v>14708.02919708</v>
      </c>
      <c r="V70" s="44">
        <f>SUM(V6:V69)</f>
        <v>14</v>
      </c>
      <c r="W70" s="42">
        <f>IFERROR(V70/P70,"-")</f>
        <v>0.1021897810219</v>
      </c>
      <c r="X70" s="333">
        <f>SUM(X6:X69)</f>
        <v>283000</v>
      </c>
      <c r="Y70" s="333">
        <f>IFERROR(X70/P70,"-")</f>
        <v>2065.6934306569</v>
      </c>
      <c r="Z70" s="333">
        <f>IFERROR(X70/V70,"-")</f>
        <v>20214.285714286</v>
      </c>
      <c r="AA70" s="333">
        <f>X70-J70</f>
        <v>-1732000</v>
      </c>
      <c r="AB70" s="45">
        <f>X70/J70</f>
        <v>0.14044665012407</v>
      </c>
      <c r="AC70" s="58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6"/>
    <mergeCell ref="J33:J36"/>
    <mergeCell ref="U33:U36"/>
    <mergeCell ref="AA33:AA36"/>
    <mergeCell ref="AB33:AB36"/>
    <mergeCell ref="A37:A40"/>
    <mergeCell ref="J37:J40"/>
    <mergeCell ref="U37:U40"/>
    <mergeCell ref="AA37:AA40"/>
    <mergeCell ref="AB37:AB40"/>
    <mergeCell ref="A41:A59"/>
    <mergeCell ref="J41:J59"/>
    <mergeCell ref="U41:U59"/>
    <mergeCell ref="AA41:AA59"/>
    <mergeCell ref="AB41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226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7" t="s">
        <v>227</v>
      </c>
      <c r="C6" s="347" t="s">
        <v>228</v>
      </c>
      <c r="D6" s="347" t="s">
        <v>229</v>
      </c>
      <c r="E6" s="347" t="s">
        <v>230</v>
      </c>
      <c r="F6" s="347" t="s">
        <v>105</v>
      </c>
      <c r="G6" s="88" t="s">
        <v>231</v>
      </c>
      <c r="H6" s="88" t="s">
        <v>232</v>
      </c>
      <c r="I6" s="88" t="s">
        <v>233</v>
      </c>
      <c r="J6" s="330">
        <v>160000</v>
      </c>
      <c r="K6" s="79">
        <v>1</v>
      </c>
      <c r="L6" s="79">
        <v>0</v>
      </c>
      <c r="M6" s="79">
        <v>11</v>
      </c>
      <c r="N6" s="89">
        <v>1</v>
      </c>
      <c r="O6" s="90">
        <v>0</v>
      </c>
      <c r="P6" s="91">
        <f>N6+O6</f>
        <v>1</v>
      </c>
      <c r="Q6" s="80">
        <f>IFERROR(P6/M6,"-")</f>
        <v>0.090909090909091</v>
      </c>
      <c r="R6" s="79">
        <v>0</v>
      </c>
      <c r="S6" s="79">
        <v>0</v>
      </c>
      <c r="T6" s="80">
        <f>IFERROR(R6/(P6),"-")</f>
        <v>0</v>
      </c>
      <c r="U6" s="336">
        <f>IFERROR(J6/SUM(N6:O9),"-")</f>
        <v>40000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SUM(X6:X9)-SUM(J6:J9)</f>
        <v>-160000</v>
      </c>
      <c r="AB6" s="83">
        <f>SUM(X6:X9)/SUM(J6:J9)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234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17</v>
      </c>
      <c r="L7" s="79">
        <v>7</v>
      </c>
      <c r="M7" s="79">
        <v>3</v>
      </c>
      <c r="N7" s="89">
        <v>0</v>
      </c>
      <c r="O7" s="90">
        <v>0</v>
      </c>
      <c r="P7" s="91">
        <f>N7+O7</f>
        <v>0</v>
      </c>
      <c r="Q7" s="80">
        <f>IFERROR(P7/M7,"-")</f>
        <v>0</v>
      </c>
      <c r="R7" s="79">
        <v>0</v>
      </c>
      <c r="S7" s="79">
        <v>0</v>
      </c>
      <c r="T7" s="80" t="str">
        <f>IFERROR(R7/(P7),"-")</f>
        <v>-</v>
      </c>
      <c r="U7" s="336"/>
      <c r="V7" s="82">
        <v>0</v>
      </c>
      <c r="W7" s="80" t="str">
        <f>IF(P7=0,"-",V7/P7)</f>
        <v>-</v>
      </c>
      <c r="X7" s="335">
        <v>0</v>
      </c>
      <c r="Y7" s="336" t="str">
        <f>IFERROR(X7/P7,"-")</f>
        <v>-</v>
      </c>
      <c r="Z7" s="336" t="str">
        <f>IFERROR(X7/V7,"-")</f>
        <v>-</v>
      </c>
      <c r="AA7" s="33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235</v>
      </c>
      <c r="C8" s="347" t="s">
        <v>228</v>
      </c>
      <c r="D8" s="347" t="s">
        <v>236</v>
      </c>
      <c r="E8" s="347" t="s">
        <v>237</v>
      </c>
      <c r="F8" s="347" t="s">
        <v>78</v>
      </c>
      <c r="G8" s="88" t="s">
        <v>231</v>
      </c>
      <c r="H8" s="88" t="s">
        <v>238</v>
      </c>
      <c r="I8" s="88"/>
      <c r="J8" s="330"/>
      <c r="K8" s="79">
        <v>0</v>
      </c>
      <c r="L8" s="79">
        <v>0</v>
      </c>
      <c r="M8" s="79">
        <v>0</v>
      </c>
      <c r="N8" s="89">
        <v>3</v>
      </c>
      <c r="O8" s="90">
        <v>0</v>
      </c>
      <c r="P8" s="91">
        <f>N8+O8</f>
        <v>3</v>
      </c>
      <c r="Q8" s="80" t="str">
        <f>IFERROR(P8/M8,"-")</f>
        <v>-</v>
      </c>
      <c r="R8" s="79">
        <v>0</v>
      </c>
      <c r="S8" s="79">
        <v>0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0.66666666666667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1</v>
      </c>
      <c r="BX8" s="125">
        <f>IF(P8=0,"",IF(BW8=0,"",(BW8/P8)))</f>
        <v>0.33333333333333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239</v>
      </c>
      <c r="C9" s="347"/>
      <c r="D9" s="347"/>
      <c r="E9" s="347"/>
      <c r="F9" s="347" t="s">
        <v>71</v>
      </c>
      <c r="G9" s="88"/>
      <c r="H9" s="88"/>
      <c r="I9" s="88"/>
      <c r="J9" s="330"/>
      <c r="K9" s="79">
        <v>15</v>
      </c>
      <c r="L9" s="79">
        <v>4</v>
      </c>
      <c r="M9" s="79">
        <v>3</v>
      </c>
      <c r="N9" s="89">
        <v>0</v>
      </c>
      <c r="O9" s="90">
        <v>0</v>
      </c>
      <c r="P9" s="91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0.04</v>
      </c>
      <c r="B10" s="347" t="s">
        <v>240</v>
      </c>
      <c r="C10" s="347" t="s">
        <v>241</v>
      </c>
      <c r="D10" s="347" t="s">
        <v>242</v>
      </c>
      <c r="E10" s="347"/>
      <c r="F10" s="347" t="s">
        <v>66</v>
      </c>
      <c r="G10" s="88" t="s">
        <v>243</v>
      </c>
      <c r="H10" s="88" t="s">
        <v>244</v>
      </c>
      <c r="I10" s="88" t="s">
        <v>99</v>
      </c>
      <c r="J10" s="330">
        <v>125000</v>
      </c>
      <c r="K10" s="79">
        <v>29</v>
      </c>
      <c r="L10" s="79">
        <v>0</v>
      </c>
      <c r="M10" s="79">
        <v>131</v>
      </c>
      <c r="N10" s="89">
        <v>15</v>
      </c>
      <c r="O10" s="90">
        <v>0</v>
      </c>
      <c r="P10" s="91">
        <f>N10+O10</f>
        <v>15</v>
      </c>
      <c r="Q10" s="80">
        <f>IFERROR(P10/M10,"-")</f>
        <v>0.11450381679389</v>
      </c>
      <c r="R10" s="79">
        <v>0</v>
      </c>
      <c r="S10" s="79">
        <v>6</v>
      </c>
      <c r="T10" s="80">
        <f>IFERROR(R10/(P10),"-")</f>
        <v>0</v>
      </c>
      <c r="U10" s="336">
        <f>IFERROR(J10/SUM(N10:O11),"-")</f>
        <v>6944.4444444444</v>
      </c>
      <c r="V10" s="82">
        <v>1</v>
      </c>
      <c r="W10" s="80">
        <f>IF(P10=0,"-",V10/P10)</f>
        <v>0.066666666666667</v>
      </c>
      <c r="X10" s="335">
        <v>5000</v>
      </c>
      <c r="Y10" s="336">
        <f>IFERROR(X10/P10,"-")</f>
        <v>333.33333333333</v>
      </c>
      <c r="Z10" s="336">
        <f>IFERROR(X10/V10,"-")</f>
        <v>5000</v>
      </c>
      <c r="AA10" s="330">
        <f>SUM(X10:X11)-SUM(J10:J11)</f>
        <v>-120000</v>
      </c>
      <c r="AB10" s="83">
        <f>SUM(X10:X11)/SUM(J10:J11)</f>
        <v>0.04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0.066666666666667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0.2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5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6</v>
      </c>
      <c r="BX10" s="125">
        <f>IF(P10=0,"",IF(BW10=0,"",(BW10/P10)))</f>
        <v>0.4</v>
      </c>
      <c r="BY10" s="126">
        <v>2</v>
      </c>
      <c r="BZ10" s="127">
        <f>IFERROR(BY10/BW10,"-")</f>
        <v>0.33333333333333</v>
      </c>
      <c r="CA10" s="128">
        <v>135000</v>
      </c>
      <c r="CB10" s="129">
        <f>IFERROR(CA10/BW10,"-")</f>
        <v>22500</v>
      </c>
      <c r="CC10" s="130">
        <v>1</v>
      </c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5000</v>
      </c>
      <c r="CQ10" s="139">
        <v>130000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7" t="s">
        <v>245</v>
      </c>
      <c r="C11" s="347"/>
      <c r="D11" s="347"/>
      <c r="E11" s="347"/>
      <c r="F11" s="347" t="s">
        <v>71</v>
      </c>
      <c r="G11" s="88"/>
      <c r="H11" s="88"/>
      <c r="I11" s="88"/>
      <c r="J11" s="330"/>
      <c r="K11" s="79">
        <v>38</v>
      </c>
      <c r="L11" s="79">
        <v>25</v>
      </c>
      <c r="M11" s="79">
        <v>6</v>
      </c>
      <c r="N11" s="89">
        <v>3</v>
      </c>
      <c r="O11" s="90">
        <v>0</v>
      </c>
      <c r="P11" s="91">
        <f>N11+O11</f>
        <v>3</v>
      </c>
      <c r="Q11" s="80">
        <f>IFERROR(P11/M11,"-")</f>
        <v>0.5</v>
      </c>
      <c r="R11" s="79">
        <v>0</v>
      </c>
      <c r="S11" s="79">
        <v>0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0.33333333333333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0.33333333333333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0.33333333333333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0.2</v>
      </c>
      <c r="B12" s="347" t="s">
        <v>246</v>
      </c>
      <c r="C12" s="347" t="s">
        <v>247</v>
      </c>
      <c r="D12" s="347" t="s">
        <v>248</v>
      </c>
      <c r="E12" s="347"/>
      <c r="F12" s="347" t="s">
        <v>105</v>
      </c>
      <c r="G12" s="88" t="s">
        <v>249</v>
      </c>
      <c r="H12" s="88" t="s">
        <v>250</v>
      </c>
      <c r="I12" s="88" t="s">
        <v>114</v>
      </c>
      <c r="J12" s="330">
        <v>75000</v>
      </c>
      <c r="K12" s="79">
        <v>12</v>
      </c>
      <c r="L12" s="79">
        <v>0</v>
      </c>
      <c r="M12" s="79">
        <v>62</v>
      </c>
      <c r="N12" s="89">
        <v>7</v>
      </c>
      <c r="O12" s="90">
        <v>0</v>
      </c>
      <c r="P12" s="91">
        <f>N12+O12</f>
        <v>7</v>
      </c>
      <c r="Q12" s="80">
        <f>IFERROR(P12/M12,"-")</f>
        <v>0.11290322580645</v>
      </c>
      <c r="R12" s="79">
        <v>2</v>
      </c>
      <c r="S12" s="79">
        <v>1</v>
      </c>
      <c r="T12" s="80">
        <f>IFERROR(R12/(P12),"-")</f>
        <v>0.28571428571429</v>
      </c>
      <c r="U12" s="336">
        <f>IFERROR(J12/SUM(N12:O13),"-")</f>
        <v>8333.3333333333</v>
      </c>
      <c r="V12" s="82">
        <v>1</v>
      </c>
      <c r="W12" s="80">
        <f>IF(P12=0,"-",V12/P12)</f>
        <v>0.14285714285714</v>
      </c>
      <c r="X12" s="335">
        <v>15000</v>
      </c>
      <c r="Y12" s="336">
        <f>IFERROR(X12/P12,"-")</f>
        <v>2142.8571428571</v>
      </c>
      <c r="Z12" s="336">
        <f>IFERROR(X12/V12,"-")</f>
        <v>15000</v>
      </c>
      <c r="AA12" s="330">
        <f>SUM(X12:X13)-SUM(J12:J13)</f>
        <v>-60000</v>
      </c>
      <c r="AB12" s="83">
        <f>SUM(X12:X13)/SUM(J12:J13)</f>
        <v>0.2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0.14285714285714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0.28571428571429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4</v>
      </c>
      <c r="BX12" s="125">
        <f>IF(P12=0,"",IF(BW12=0,"",(BW12/P12)))</f>
        <v>0.57142857142857</v>
      </c>
      <c r="BY12" s="126">
        <v>1</v>
      </c>
      <c r="BZ12" s="127">
        <f>IFERROR(BY12/BW12,"-")</f>
        <v>0.25</v>
      </c>
      <c r="CA12" s="128">
        <v>15000</v>
      </c>
      <c r="CB12" s="129">
        <f>IFERROR(CA12/BW12,"-")</f>
        <v>3750</v>
      </c>
      <c r="CC12" s="130"/>
      <c r="CD12" s="130">
        <v>1</v>
      </c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15000</v>
      </c>
      <c r="CQ12" s="139">
        <v>15000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251</v>
      </c>
      <c r="C13" s="347"/>
      <c r="D13" s="347"/>
      <c r="E13" s="347"/>
      <c r="F13" s="347" t="s">
        <v>71</v>
      </c>
      <c r="G13" s="88"/>
      <c r="H13" s="88"/>
      <c r="I13" s="88"/>
      <c r="J13" s="330"/>
      <c r="K13" s="79">
        <v>70</v>
      </c>
      <c r="L13" s="79">
        <v>41</v>
      </c>
      <c r="M13" s="79">
        <v>42</v>
      </c>
      <c r="N13" s="89">
        <v>2</v>
      </c>
      <c r="O13" s="90">
        <v>0</v>
      </c>
      <c r="P13" s="91">
        <f>N13+O13</f>
        <v>2</v>
      </c>
      <c r="Q13" s="80">
        <f>IFERROR(P13/M13,"-")</f>
        <v>0.047619047619048</v>
      </c>
      <c r="R13" s="79">
        <v>0</v>
      </c>
      <c r="S13" s="79">
        <v>1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0.5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33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33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0.055555555555556</v>
      </c>
      <c r="B16" s="39"/>
      <c r="C16" s="39"/>
      <c r="D16" s="39"/>
      <c r="E16" s="39"/>
      <c r="F16" s="39"/>
      <c r="G16" s="40" t="s">
        <v>252</v>
      </c>
      <c r="H16" s="40"/>
      <c r="I16" s="40"/>
      <c r="J16" s="333">
        <f>SUM(J6:J15)</f>
        <v>360000</v>
      </c>
      <c r="K16" s="41">
        <f>SUM(K6:K15)</f>
        <v>182</v>
      </c>
      <c r="L16" s="41">
        <f>SUM(L6:L15)</f>
        <v>77</v>
      </c>
      <c r="M16" s="41">
        <f>SUM(M6:M15)</f>
        <v>258</v>
      </c>
      <c r="N16" s="41">
        <f>SUM(N6:N15)</f>
        <v>31</v>
      </c>
      <c r="O16" s="41">
        <f>SUM(O6:O15)</f>
        <v>0</v>
      </c>
      <c r="P16" s="41">
        <f>SUM(P6:P15)</f>
        <v>31</v>
      </c>
      <c r="Q16" s="42">
        <f>IFERROR(P16/M16,"-")</f>
        <v>0.12015503875969</v>
      </c>
      <c r="R16" s="76">
        <f>SUM(R6:R15)</f>
        <v>2</v>
      </c>
      <c r="S16" s="76">
        <f>SUM(S6:S15)</f>
        <v>8</v>
      </c>
      <c r="T16" s="42">
        <f>IFERROR(R16/P16,"-")</f>
        <v>0.064516129032258</v>
      </c>
      <c r="U16" s="338">
        <f>IFERROR(J16/P16,"-")</f>
        <v>11612.903225806</v>
      </c>
      <c r="V16" s="44">
        <f>SUM(V6:V15)</f>
        <v>2</v>
      </c>
      <c r="W16" s="42">
        <f>IFERROR(V16/P16,"-")</f>
        <v>0.064516129032258</v>
      </c>
      <c r="X16" s="333">
        <f>SUM(X6:X15)</f>
        <v>20000</v>
      </c>
      <c r="Y16" s="333">
        <f>IFERROR(X16/P16,"-")</f>
        <v>645.16129032258</v>
      </c>
      <c r="Z16" s="333">
        <f>IFERROR(X16/V16,"-")</f>
        <v>10000</v>
      </c>
      <c r="AA16" s="333">
        <f>X16-J16</f>
        <v>-340000</v>
      </c>
      <c r="AB16" s="45">
        <f>X16/J16</f>
        <v>0.055555555555556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253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254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255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256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257</v>
      </c>
      <c r="C6" s="347"/>
      <c r="D6" s="347" t="s">
        <v>66</v>
      </c>
      <c r="E6" s="175" t="s">
        <v>258</v>
      </c>
      <c r="F6" s="175" t="s">
        <v>259</v>
      </c>
      <c r="G6" s="340">
        <v>0</v>
      </c>
      <c r="H6" s="340">
        <v>1500</v>
      </c>
      <c r="I6" s="176">
        <v>0</v>
      </c>
      <c r="J6" s="176">
        <v>0</v>
      </c>
      <c r="K6" s="176">
        <v>3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260</v>
      </c>
      <c r="C7" s="347"/>
      <c r="D7" s="347" t="s">
        <v>66</v>
      </c>
      <c r="E7" s="175" t="s">
        <v>261</v>
      </c>
      <c r="F7" s="175" t="s">
        <v>259</v>
      </c>
      <c r="G7" s="340">
        <v>0</v>
      </c>
      <c r="H7" s="340">
        <v>1500</v>
      </c>
      <c r="I7" s="176">
        <v>0</v>
      </c>
      <c r="J7" s="176">
        <v>0</v>
      </c>
      <c r="K7" s="176">
        <v>4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262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7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263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254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264</v>
      </c>
      <c r="C6" s="347" t="s">
        <v>265</v>
      </c>
      <c r="D6" s="347" t="s">
        <v>266</v>
      </c>
      <c r="E6" s="175" t="s">
        <v>267</v>
      </c>
      <c r="F6" s="175" t="s">
        <v>259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1.6109873475811</v>
      </c>
      <c r="B7" s="347" t="s">
        <v>268</v>
      </c>
      <c r="C7" s="347" t="s">
        <v>265</v>
      </c>
      <c r="D7" s="347" t="s">
        <v>266</v>
      </c>
      <c r="E7" s="175" t="s">
        <v>269</v>
      </c>
      <c r="F7" s="175" t="s">
        <v>259</v>
      </c>
      <c r="G7" s="340">
        <v>2335996</v>
      </c>
      <c r="H7" s="176">
        <v>2400</v>
      </c>
      <c r="I7" s="176">
        <v>0</v>
      </c>
      <c r="J7" s="176">
        <v>88894</v>
      </c>
      <c r="K7" s="177">
        <v>683</v>
      </c>
      <c r="L7" s="179">
        <f>IFERROR(K7/J7,"-")</f>
        <v>0.0076833082097779</v>
      </c>
      <c r="M7" s="176">
        <v>54</v>
      </c>
      <c r="N7" s="176">
        <v>205</v>
      </c>
      <c r="O7" s="179">
        <f>IFERROR(M7/(K7),"-")</f>
        <v>0.079062957540264</v>
      </c>
      <c r="P7" s="180">
        <f>IFERROR(G7/SUM(K7:K7),"-")</f>
        <v>3420.1991215227</v>
      </c>
      <c r="Q7" s="181">
        <v>80</v>
      </c>
      <c r="R7" s="179">
        <f>IF(K7=0,"-",Q7/K7)</f>
        <v>0.11713030746706</v>
      </c>
      <c r="S7" s="345">
        <v>3763260</v>
      </c>
      <c r="T7" s="346">
        <f>IFERROR(S7/K7,"-")</f>
        <v>5509.897510981</v>
      </c>
      <c r="U7" s="346">
        <f>IFERROR(S7/Q7,"-")</f>
        <v>47040.75</v>
      </c>
      <c r="V7" s="340">
        <f>SUM(S7:S7)-SUM(G7:G7)</f>
        <v>1427264</v>
      </c>
      <c r="W7" s="183">
        <f>SUM(S7:S7)/SUM(G7:G7)</f>
        <v>1.6109873475811</v>
      </c>
      <c r="Y7" s="184">
        <v>1</v>
      </c>
      <c r="Z7" s="185">
        <f>IF(K7=0,"",IF(Y7=0,"",(Y7/K7)))</f>
        <v>0.0014641288433382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/>
      <c r="AI7" s="191">
        <f>IF(K7=0,"",IF(AH7=0,"",(AH7/K7)))</f>
        <v>0</v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>
        <f>IF(K7=0,"",IF(AQ7=0,"",(AQ7/K7)))</f>
        <v>0</v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>
        <v>15</v>
      </c>
      <c r="BA7" s="203">
        <f>IF(K7=0,"",IF(AZ7=0,"",(AZ7/K7)))</f>
        <v>0.021961932650073</v>
      </c>
      <c r="BB7" s="202">
        <v>1</v>
      </c>
      <c r="BC7" s="204">
        <f>IFERROR(BB7/AZ7,"-")</f>
        <v>0.066666666666667</v>
      </c>
      <c r="BD7" s="205">
        <v>6000</v>
      </c>
      <c r="BE7" s="206">
        <f>IFERROR(BD7/AZ7,"-")</f>
        <v>400</v>
      </c>
      <c r="BF7" s="207"/>
      <c r="BG7" s="207">
        <v>1</v>
      </c>
      <c r="BH7" s="207"/>
      <c r="BI7" s="208">
        <v>375</v>
      </c>
      <c r="BJ7" s="209">
        <f>IF(K7=0,"",IF(BI7=0,"",(BI7/K7)))</f>
        <v>0.54904831625183</v>
      </c>
      <c r="BK7" s="210">
        <v>39</v>
      </c>
      <c r="BL7" s="211">
        <f>IFERROR(BK7/BI7,"-")</f>
        <v>0.104</v>
      </c>
      <c r="BM7" s="212">
        <v>1165700</v>
      </c>
      <c r="BN7" s="213">
        <f>IFERROR(BM7/BI7,"-")</f>
        <v>3108.5333333333</v>
      </c>
      <c r="BO7" s="214">
        <v>21</v>
      </c>
      <c r="BP7" s="214">
        <v>4</v>
      </c>
      <c r="BQ7" s="214">
        <v>14</v>
      </c>
      <c r="BR7" s="215">
        <v>227</v>
      </c>
      <c r="BS7" s="216">
        <f>IF(K7=0,"",IF(BR7=0,"",(BR7/K7)))</f>
        <v>0.33235724743777</v>
      </c>
      <c r="BT7" s="217">
        <v>26</v>
      </c>
      <c r="BU7" s="218">
        <f>IFERROR(BT7/BR7,"-")</f>
        <v>0.11453744493392</v>
      </c>
      <c r="BV7" s="219">
        <v>1319660</v>
      </c>
      <c r="BW7" s="220">
        <f>IFERROR(BV7/BR7,"-")</f>
        <v>5813.4801762115</v>
      </c>
      <c r="BX7" s="221">
        <v>8</v>
      </c>
      <c r="BY7" s="221">
        <v>4</v>
      </c>
      <c r="BZ7" s="221">
        <v>14</v>
      </c>
      <c r="CA7" s="222">
        <v>65</v>
      </c>
      <c r="CB7" s="223">
        <f>IF(K7=0,"",IF(CA7=0,"",(CA7/K7)))</f>
        <v>0.095168374816984</v>
      </c>
      <c r="CC7" s="224">
        <v>14</v>
      </c>
      <c r="CD7" s="225">
        <f>IFERROR(CC7/CA7,"-")</f>
        <v>0.21538461538462</v>
      </c>
      <c r="CE7" s="226">
        <v>1271900</v>
      </c>
      <c r="CF7" s="227">
        <f>IFERROR(CE7/CA7,"-")</f>
        <v>19567.692307692</v>
      </c>
      <c r="CG7" s="228">
        <v>5</v>
      </c>
      <c r="CH7" s="228">
        <v>1</v>
      </c>
      <c r="CI7" s="228">
        <v>8</v>
      </c>
      <c r="CJ7" s="229">
        <v>80</v>
      </c>
      <c r="CK7" s="230">
        <v>3763260</v>
      </c>
      <c r="CL7" s="230">
        <v>503000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1.3187071720541</v>
      </c>
      <c r="B8" s="347" t="s">
        <v>270</v>
      </c>
      <c r="C8" s="347" t="s">
        <v>265</v>
      </c>
      <c r="D8" s="347" t="s">
        <v>266</v>
      </c>
      <c r="E8" s="175" t="s">
        <v>271</v>
      </c>
      <c r="F8" s="175" t="s">
        <v>259</v>
      </c>
      <c r="G8" s="340">
        <v>4014610</v>
      </c>
      <c r="H8" s="176">
        <v>2811</v>
      </c>
      <c r="I8" s="176">
        <v>0</v>
      </c>
      <c r="J8" s="176">
        <v>72232</v>
      </c>
      <c r="K8" s="177">
        <v>1206</v>
      </c>
      <c r="L8" s="179">
        <f>IFERROR(K8/J8,"-")</f>
        <v>0.016696201129693</v>
      </c>
      <c r="M8" s="176">
        <v>56</v>
      </c>
      <c r="N8" s="176">
        <v>381</v>
      </c>
      <c r="O8" s="179">
        <f>IFERROR(M8/(K8),"-")</f>
        <v>0.046434494195688</v>
      </c>
      <c r="P8" s="180">
        <f>IFERROR(G8/SUM(K8:K8),"-")</f>
        <v>3328.864013267</v>
      </c>
      <c r="Q8" s="181">
        <v>108</v>
      </c>
      <c r="R8" s="179">
        <f>IF(K8=0,"-",Q8/K8)</f>
        <v>0.08955223880597</v>
      </c>
      <c r="S8" s="345">
        <v>5294095</v>
      </c>
      <c r="T8" s="346">
        <f>IFERROR(S8/K8,"-")</f>
        <v>4389.7968490879</v>
      </c>
      <c r="U8" s="346">
        <f>IFERROR(S8/Q8,"-")</f>
        <v>49019.398148148</v>
      </c>
      <c r="V8" s="340">
        <f>SUM(S8:S8)-SUM(G8:G8)</f>
        <v>1279485</v>
      </c>
      <c r="W8" s="183">
        <f>SUM(S8:S8)/SUM(G8:G8)</f>
        <v>1.3187071720541</v>
      </c>
      <c r="Y8" s="184">
        <v>59</v>
      </c>
      <c r="Z8" s="185">
        <f>IF(K8=0,"",IF(Y8=0,"",(Y8/K8)))</f>
        <v>0.048922056384743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191</v>
      </c>
      <c r="AI8" s="191">
        <f>IF(K8=0,"",IF(AH8=0,"",(AH8/K8)))</f>
        <v>0.15837479270315</v>
      </c>
      <c r="AJ8" s="190">
        <v>10</v>
      </c>
      <c r="AK8" s="192">
        <f>IFERROR(AJ8/AH8,"-")</f>
        <v>0.052356020942408</v>
      </c>
      <c r="AL8" s="193">
        <v>69925</v>
      </c>
      <c r="AM8" s="194">
        <f>IFERROR(AL8/AH8,"-")</f>
        <v>366.09947643979</v>
      </c>
      <c r="AN8" s="195">
        <v>5</v>
      </c>
      <c r="AO8" s="195">
        <v>3</v>
      </c>
      <c r="AP8" s="195">
        <v>2</v>
      </c>
      <c r="AQ8" s="196">
        <v>154</v>
      </c>
      <c r="AR8" s="197">
        <f>IF(K8=0,"",IF(AQ8=0,"",(AQ8/K8)))</f>
        <v>0.12769485903814</v>
      </c>
      <c r="AS8" s="196">
        <v>13</v>
      </c>
      <c r="AT8" s="198">
        <f>IFERROR(AS8/AQ8,"-")</f>
        <v>0.084415584415584</v>
      </c>
      <c r="AU8" s="199">
        <v>92700</v>
      </c>
      <c r="AV8" s="200">
        <f>IFERROR(AU8/AQ8,"-")</f>
        <v>601.94805194805</v>
      </c>
      <c r="AW8" s="201">
        <v>6</v>
      </c>
      <c r="AX8" s="201">
        <v>5</v>
      </c>
      <c r="AY8" s="201">
        <v>2</v>
      </c>
      <c r="AZ8" s="202">
        <v>274</v>
      </c>
      <c r="BA8" s="203">
        <f>IF(K8=0,"",IF(AZ8=0,"",(AZ8/K8)))</f>
        <v>0.22719734660033</v>
      </c>
      <c r="BB8" s="202">
        <v>28</v>
      </c>
      <c r="BC8" s="204">
        <f>IFERROR(BB8/AZ8,"-")</f>
        <v>0.1021897810219</v>
      </c>
      <c r="BD8" s="205">
        <v>338170</v>
      </c>
      <c r="BE8" s="206">
        <f>IFERROR(BD8/AZ8,"-")</f>
        <v>1234.197080292</v>
      </c>
      <c r="BF8" s="207">
        <v>11</v>
      </c>
      <c r="BG8" s="207">
        <v>8</v>
      </c>
      <c r="BH8" s="207">
        <v>9</v>
      </c>
      <c r="BI8" s="208">
        <v>335</v>
      </c>
      <c r="BJ8" s="209">
        <f>IF(K8=0,"",IF(BI8=0,"",(BI8/K8)))</f>
        <v>0.27777777777778</v>
      </c>
      <c r="BK8" s="210">
        <v>31</v>
      </c>
      <c r="BL8" s="211">
        <f>IFERROR(BK8/BI8,"-")</f>
        <v>0.092537313432836</v>
      </c>
      <c r="BM8" s="212">
        <v>713000</v>
      </c>
      <c r="BN8" s="213">
        <f>IFERROR(BM8/BI8,"-")</f>
        <v>2128.3582089552</v>
      </c>
      <c r="BO8" s="214">
        <v>11</v>
      </c>
      <c r="BP8" s="214">
        <v>6</v>
      </c>
      <c r="BQ8" s="214">
        <v>14</v>
      </c>
      <c r="BR8" s="215">
        <v>156</v>
      </c>
      <c r="BS8" s="216">
        <f>IF(K8=0,"",IF(BR8=0,"",(BR8/K8)))</f>
        <v>0.12935323383085</v>
      </c>
      <c r="BT8" s="217">
        <v>20</v>
      </c>
      <c r="BU8" s="218">
        <f>IFERROR(BT8/BR8,"-")</f>
        <v>0.12820512820513</v>
      </c>
      <c r="BV8" s="219">
        <v>3965300</v>
      </c>
      <c r="BW8" s="220">
        <f>IFERROR(BV8/BR8,"-")</f>
        <v>25418.58974359</v>
      </c>
      <c r="BX8" s="221">
        <v>8</v>
      </c>
      <c r="BY8" s="221">
        <v>4</v>
      </c>
      <c r="BZ8" s="221">
        <v>8</v>
      </c>
      <c r="CA8" s="222">
        <v>37</v>
      </c>
      <c r="CB8" s="223">
        <f>IF(K8=0,"",IF(CA8=0,"",(CA8/K8)))</f>
        <v>0.030679933665008</v>
      </c>
      <c r="CC8" s="224">
        <v>6</v>
      </c>
      <c r="CD8" s="225">
        <f>IFERROR(CC8/CA8,"-")</f>
        <v>0.16216216216216</v>
      </c>
      <c r="CE8" s="226">
        <v>115000</v>
      </c>
      <c r="CF8" s="227">
        <f>IFERROR(CE8/CA8,"-")</f>
        <v>3108.1081081081</v>
      </c>
      <c r="CG8" s="228">
        <v>3</v>
      </c>
      <c r="CH8" s="228"/>
      <c r="CI8" s="228">
        <v>3</v>
      </c>
      <c r="CJ8" s="229">
        <v>108</v>
      </c>
      <c r="CK8" s="230">
        <v>5294095</v>
      </c>
      <c r="CL8" s="230">
        <v>3720000</v>
      </c>
      <c r="CM8" s="230"/>
      <c r="CN8" s="231" t="str">
        <f>IF(AND(CL8=0,CM8=0),"",IF(AND(CL8&lt;=100000,CM8&lt;=100000),"",IF(CL8/CK8&gt;0.7,"男高",IF(CM8/CK8&gt;0.7,"女高",""))))</f>
        <v>男高</v>
      </c>
    </row>
    <row r="9" spans="1:94">
      <c r="A9" s="174" t="str">
        <f>W9</f>
        <v>0</v>
      </c>
      <c r="B9" s="347" t="s">
        <v>272</v>
      </c>
      <c r="C9" s="347" t="s">
        <v>265</v>
      </c>
      <c r="D9" s="347" t="s">
        <v>266</v>
      </c>
      <c r="E9" s="175" t="s">
        <v>273</v>
      </c>
      <c r="F9" s="175" t="s">
        <v>259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>
        <f>W10</f>
        <v>1.1740140138996</v>
      </c>
      <c r="B10" s="347" t="s">
        <v>274</v>
      </c>
      <c r="C10" s="347" t="s">
        <v>265</v>
      </c>
      <c r="D10" s="347" t="s">
        <v>266</v>
      </c>
      <c r="E10" s="175" t="s">
        <v>275</v>
      </c>
      <c r="F10" s="175" t="s">
        <v>259</v>
      </c>
      <c r="G10" s="340">
        <v>700162</v>
      </c>
      <c r="H10" s="176">
        <v>596</v>
      </c>
      <c r="I10" s="176">
        <v>0</v>
      </c>
      <c r="J10" s="176">
        <v>50262</v>
      </c>
      <c r="K10" s="177">
        <v>164</v>
      </c>
      <c r="L10" s="179">
        <f>IFERROR(K10/J10,"-")</f>
        <v>0.0032629023914687</v>
      </c>
      <c r="M10" s="176">
        <v>18</v>
      </c>
      <c r="N10" s="176">
        <v>35</v>
      </c>
      <c r="O10" s="179">
        <f>IFERROR(M10/(K10),"-")</f>
        <v>0.10975609756098</v>
      </c>
      <c r="P10" s="180">
        <f>IFERROR(G10/SUM(K10:K10),"-")</f>
        <v>4269.2804878049</v>
      </c>
      <c r="Q10" s="181">
        <v>13</v>
      </c>
      <c r="R10" s="179">
        <f>IF(K10=0,"-",Q10/K10)</f>
        <v>0.079268292682927</v>
      </c>
      <c r="S10" s="345">
        <v>822000</v>
      </c>
      <c r="T10" s="346">
        <f>IFERROR(S10/K10,"-")</f>
        <v>5012.1951219512</v>
      </c>
      <c r="U10" s="346">
        <f>IFERROR(S10/Q10,"-")</f>
        <v>63230.769230769</v>
      </c>
      <c r="V10" s="340">
        <f>SUM(S10:S10)-SUM(G10:G10)</f>
        <v>121838</v>
      </c>
      <c r="W10" s="183">
        <f>SUM(S10:S10)/SUM(G10:G10)</f>
        <v>1.1740140138996</v>
      </c>
      <c r="Y10" s="184"/>
      <c r="Z10" s="185">
        <f>IF(K10=0,"",IF(Y10=0,"",(Y10/K10)))</f>
        <v>0</v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/>
      <c r="AI10" s="191">
        <f>IF(K10=0,"",IF(AH10=0,"",(AH10/K10)))</f>
        <v>0</v>
      </c>
      <c r="AJ10" s="190"/>
      <c r="AK10" s="192" t="str">
        <f>IFERROR(AJ10/AH10,"-")</f>
        <v>-</v>
      </c>
      <c r="AL10" s="193"/>
      <c r="AM10" s="194" t="str">
        <f>IFERROR(AL10/AH10,"-")</f>
        <v>-</v>
      </c>
      <c r="AN10" s="195"/>
      <c r="AO10" s="195"/>
      <c r="AP10" s="195"/>
      <c r="AQ10" s="196"/>
      <c r="AR10" s="197">
        <f>IF(K10=0,"",IF(AQ10=0,"",(AQ10/K10)))</f>
        <v>0</v>
      </c>
      <c r="AS10" s="196"/>
      <c r="AT10" s="198" t="str">
        <f>IFERROR(AS10/AQ10,"-")</f>
        <v>-</v>
      </c>
      <c r="AU10" s="199"/>
      <c r="AV10" s="200" t="str">
        <f>IFERROR(AU10/AQ10,"-")</f>
        <v>-</v>
      </c>
      <c r="AW10" s="201"/>
      <c r="AX10" s="201"/>
      <c r="AY10" s="201"/>
      <c r="AZ10" s="202">
        <v>16</v>
      </c>
      <c r="BA10" s="203">
        <f>IF(K10=0,"",IF(AZ10=0,"",(AZ10/K10)))</f>
        <v>0.097560975609756</v>
      </c>
      <c r="BB10" s="202"/>
      <c r="BC10" s="204">
        <f>IFERROR(BB10/AZ10,"-")</f>
        <v>0</v>
      </c>
      <c r="BD10" s="205"/>
      <c r="BE10" s="206">
        <f>IFERROR(BD10/AZ10,"-")</f>
        <v>0</v>
      </c>
      <c r="BF10" s="207"/>
      <c r="BG10" s="207"/>
      <c r="BH10" s="207"/>
      <c r="BI10" s="208">
        <v>51</v>
      </c>
      <c r="BJ10" s="209">
        <f>IF(K10=0,"",IF(BI10=0,"",(BI10/K10)))</f>
        <v>0.3109756097561</v>
      </c>
      <c r="BK10" s="210">
        <v>4</v>
      </c>
      <c r="BL10" s="211">
        <f>IFERROR(BK10/BI10,"-")</f>
        <v>0.07843137254902</v>
      </c>
      <c r="BM10" s="212">
        <v>282000</v>
      </c>
      <c r="BN10" s="213">
        <f>IFERROR(BM10/BI10,"-")</f>
        <v>5529.4117647059</v>
      </c>
      <c r="BO10" s="214">
        <v>1</v>
      </c>
      <c r="BP10" s="214">
        <v>1</v>
      </c>
      <c r="BQ10" s="214">
        <v>2</v>
      </c>
      <c r="BR10" s="215">
        <v>65</v>
      </c>
      <c r="BS10" s="216">
        <f>IF(K10=0,"",IF(BR10=0,"",(BR10/K10)))</f>
        <v>0.39634146341463</v>
      </c>
      <c r="BT10" s="217">
        <v>6</v>
      </c>
      <c r="BU10" s="218">
        <f>IFERROR(BT10/BR10,"-")</f>
        <v>0.092307692307692</v>
      </c>
      <c r="BV10" s="219">
        <v>472000</v>
      </c>
      <c r="BW10" s="220">
        <f>IFERROR(BV10/BR10,"-")</f>
        <v>7261.5384615385</v>
      </c>
      <c r="BX10" s="221">
        <v>1</v>
      </c>
      <c r="BY10" s="221">
        <v>1</v>
      </c>
      <c r="BZ10" s="221">
        <v>4</v>
      </c>
      <c r="CA10" s="222">
        <v>32</v>
      </c>
      <c r="CB10" s="223">
        <f>IF(K10=0,"",IF(CA10=0,"",(CA10/K10)))</f>
        <v>0.19512195121951</v>
      </c>
      <c r="CC10" s="224">
        <v>3</v>
      </c>
      <c r="CD10" s="225">
        <f>IFERROR(CC10/CA10,"-")</f>
        <v>0.09375</v>
      </c>
      <c r="CE10" s="226">
        <v>68000</v>
      </c>
      <c r="CF10" s="227">
        <f>IFERROR(CE10/CA10,"-")</f>
        <v>2125</v>
      </c>
      <c r="CG10" s="228"/>
      <c r="CH10" s="228">
        <v>1</v>
      </c>
      <c r="CI10" s="228">
        <v>2</v>
      </c>
      <c r="CJ10" s="229">
        <v>13</v>
      </c>
      <c r="CK10" s="230">
        <v>822000</v>
      </c>
      <c r="CL10" s="230">
        <v>295000</v>
      </c>
      <c r="CM10" s="230"/>
      <c r="CN10" s="231" t="str">
        <f>IF(AND(CL10=0,CM10=0),"",IF(AND(CL10&lt;=100000,CM10&lt;=100000),"",IF(CL10/CK10&gt;0.7,"男高",IF(CM10/CK10&gt;0.7,"女高",""))))</f>
        <v/>
      </c>
    </row>
    <row r="11" spans="1:94">
      <c r="A11" s="174">
        <f>W11</f>
        <v>2.3541136717415</v>
      </c>
      <c r="B11" s="347" t="s">
        <v>276</v>
      </c>
      <c r="C11" s="347" t="s">
        <v>265</v>
      </c>
      <c r="D11" s="347" t="s">
        <v>266</v>
      </c>
      <c r="E11" s="175" t="s">
        <v>277</v>
      </c>
      <c r="F11" s="175" t="s">
        <v>259</v>
      </c>
      <c r="G11" s="340">
        <v>579458</v>
      </c>
      <c r="H11" s="176">
        <v>792</v>
      </c>
      <c r="I11" s="176">
        <v>0</v>
      </c>
      <c r="J11" s="176">
        <v>5234</v>
      </c>
      <c r="K11" s="177">
        <v>332</v>
      </c>
      <c r="L11" s="179">
        <f>IFERROR(K11/J11,"-")</f>
        <v>0.063431410011464</v>
      </c>
      <c r="M11" s="176">
        <v>24</v>
      </c>
      <c r="N11" s="176">
        <v>85</v>
      </c>
      <c r="O11" s="179">
        <f>IFERROR(M11/(K11),"-")</f>
        <v>0.072289156626506</v>
      </c>
      <c r="P11" s="180">
        <f>IFERROR(G11/SUM(K11:K11),"-")</f>
        <v>1745.3554216867</v>
      </c>
      <c r="Q11" s="181">
        <v>36</v>
      </c>
      <c r="R11" s="179">
        <f>IF(K11=0,"-",Q11/K11)</f>
        <v>0.10843373493976</v>
      </c>
      <c r="S11" s="345">
        <v>1364110</v>
      </c>
      <c r="T11" s="346">
        <f>IFERROR(S11/K11,"-")</f>
        <v>4108.765060241</v>
      </c>
      <c r="U11" s="346">
        <f>IFERROR(S11/Q11,"-")</f>
        <v>37891.944444444</v>
      </c>
      <c r="V11" s="340">
        <f>SUM(S11:S11)-SUM(G11:G11)</f>
        <v>784652</v>
      </c>
      <c r="W11" s="183">
        <f>SUM(S11:S11)/SUM(G11:G11)</f>
        <v>2.3541136717415</v>
      </c>
      <c r="Y11" s="184">
        <v>9</v>
      </c>
      <c r="Z11" s="185">
        <f>IF(K11=0,"",IF(Y11=0,"",(Y11/K11)))</f>
        <v>0.02710843373494</v>
      </c>
      <c r="AA11" s="184"/>
      <c r="AB11" s="186">
        <f>IFERROR(AA11/Y11,"-")</f>
        <v>0</v>
      </c>
      <c r="AC11" s="187"/>
      <c r="AD11" s="188">
        <f>IFERROR(AC11/Y11,"-")</f>
        <v>0</v>
      </c>
      <c r="AE11" s="189"/>
      <c r="AF11" s="189"/>
      <c r="AG11" s="189"/>
      <c r="AH11" s="190">
        <v>16</v>
      </c>
      <c r="AI11" s="191">
        <f>IF(K11=0,"",IF(AH11=0,"",(AH11/K11)))</f>
        <v>0.048192771084337</v>
      </c>
      <c r="AJ11" s="190">
        <v>1</v>
      </c>
      <c r="AK11" s="192">
        <f>IFERROR(AJ11/AH11,"-")</f>
        <v>0.0625</v>
      </c>
      <c r="AL11" s="193">
        <v>10</v>
      </c>
      <c r="AM11" s="194">
        <f>IFERROR(AL11/AH11,"-")</f>
        <v>0.625</v>
      </c>
      <c r="AN11" s="195">
        <v>1</v>
      </c>
      <c r="AO11" s="195"/>
      <c r="AP11" s="195"/>
      <c r="AQ11" s="196">
        <v>7</v>
      </c>
      <c r="AR11" s="197">
        <f>IF(K11=0,"",IF(AQ11=0,"",(AQ11/K11)))</f>
        <v>0.021084337349398</v>
      </c>
      <c r="AS11" s="196"/>
      <c r="AT11" s="198">
        <f>IFERROR(AS11/AQ11,"-")</f>
        <v>0</v>
      </c>
      <c r="AU11" s="199"/>
      <c r="AV11" s="200">
        <f>IFERROR(AU11/AQ11,"-")</f>
        <v>0</v>
      </c>
      <c r="AW11" s="201"/>
      <c r="AX11" s="201"/>
      <c r="AY11" s="201"/>
      <c r="AZ11" s="202">
        <v>37</v>
      </c>
      <c r="BA11" s="203">
        <f>IF(K11=0,"",IF(AZ11=0,"",(AZ11/K11)))</f>
        <v>0.11144578313253</v>
      </c>
      <c r="BB11" s="202">
        <v>3</v>
      </c>
      <c r="BC11" s="204">
        <f>IFERROR(BB11/AZ11,"-")</f>
        <v>0.081081081081081</v>
      </c>
      <c r="BD11" s="205">
        <v>27000</v>
      </c>
      <c r="BE11" s="206">
        <f>IFERROR(BD11/AZ11,"-")</f>
        <v>729.72972972973</v>
      </c>
      <c r="BF11" s="207">
        <v>2</v>
      </c>
      <c r="BG11" s="207"/>
      <c r="BH11" s="207">
        <v>1</v>
      </c>
      <c r="BI11" s="208">
        <v>118</v>
      </c>
      <c r="BJ11" s="209">
        <f>IF(K11=0,"",IF(BI11=0,"",(BI11/K11)))</f>
        <v>0.35542168674699</v>
      </c>
      <c r="BK11" s="210">
        <v>10</v>
      </c>
      <c r="BL11" s="211">
        <f>IFERROR(BK11/BI11,"-")</f>
        <v>0.084745762711864</v>
      </c>
      <c r="BM11" s="212">
        <v>669000</v>
      </c>
      <c r="BN11" s="213">
        <f>IFERROR(BM11/BI11,"-")</f>
        <v>5669.4915254237</v>
      </c>
      <c r="BO11" s="214">
        <v>7</v>
      </c>
      <c r="BP11" s="214"/>
      <c r="BQ11" s="214">
        <v>3</v>
      </c>
      <c r="BR11" s="215">
        <v>115</v>
      </c>
      <c r="BS11" s="216">
        <f>IF(K11=0,"",IF(BR11=0,"",(BR11/K11)))</f>
        <v>0.34638554216867</v>
      </c>
      <c r="BT11" s="217">
        <v>15</v>
      </c>
      <c r="BU11" s="218">
        <f>IFERROR(BT11/BR11,"-")</f>
        <v>0.1304347826087</v>
      </c>
      <c r="BV11" s="219">
        <v>464100</v>
      </c>
      <c r="BW11" s="220">
        <f>IFERROR(BV11/BR11,"-")</f>
        <v>4035.652173913</v>
      </c>
      <c r="BX11" s="221">
        <v>3</v>
      </c>
      <c r="BY11" s="221">
        <v>4</v>
      </c>
      <c r="BZ11" s="221">
        <v>8</v>
      </c>
      <c r="CA11" s="222">
        <v>30</v>
      </c>
      <c r="CB11" s="223">
        <f>IF(K11=0,"",IF(CA11=0,"",(CA11/K11)))</f>
        <v>0.090361445783133</v>
      </c>
      <c r="CC11" s="224">
        <v>7</v>
      </c>
      <c r="CD11" s="225">
        <f>IFERROR(CC11/CA11,"-")</f>
        <v>0.23333333333333</v>
      </c>
      <c r="CE11" s="226">
        <v>204000</v>
      </c>
      <c r="CF11" s="227">
        <f>IFERROR(CE11/CA11,"-")</f>
        <v>6800</v>
      </c>
      <c r="CG11" s="228">
        <v>3</v>
      </c>
      <c r="CH11" s="228">
        <v>3</v>
      </c>
      <c r="CI11" s="228">
        <v>1</v>
      </c>
      <c r="CJ11" s="229">
        <v>36</v>
      </c>
      <c r="CK11" s="230">
        <v>1364110</v>
      </c>
      <c r="CL11" s="230">
        <v>615000</v>
      </c>
      <c r="CM11" s="230"/>
      <c r="CN11" s="231" t="str">
        <f>IF(AND(CL11=0,CM11=0),"",IF(AND(CL11&lt;=100000,CM11&lt;=100000),"",IF(CL11/CK11&gt;0.7,"男高",IF(CM11/CK11&gt;0.7,"女高",""))))</f>
        <v/>
      </c>
    </row>
    <row r="12" spans="1:94">
      <c r="A12" s="232"/>
      <c r="B12" s="151"/>
      <c r="C12" s="233"/>
      <c r="D12" s="234"/>
      <c r="E12" s="175"/>
      <c r="F12" s="175"/>
      <c r="G12" s="341"/>
      <c r="H12" s="235"/>
      <c r="I12" s="235"/>
      <c r="J12" s="176"/>
      <c r="K12" s="176"/>
      <c r="L12" s="236"/>
      <c r="M12" s="236"/>
      <c r="N12" s="176"/>
      <c r="O12" s="236"/>
      <c r="P12" s="182"/>
      <c r="Q12" s="182"/>
      <c r="R12" s="182"/>
      <c r="S12" s="345"/>
      <c r="T12" s="345"/>
      <c r="U12" s="345"/>
      <c r="V12" s="345"/>
      <c r="W12" s="236"/>
      <c r="X12" s="172"/>
      <c r="Y12" s="237"/>
      <c r="Z12" s="238"/>
      <c r="AA12" s="237"/>
      <c r="AB12" s="239"/>
      <c r="AC12" s="240"/>
      <c r="AD12" s="241"/>
      <c r="AE12" s="242"/>
      <c r="AF12" s="242"/>
      <c r="AG12" s="242"/>
      <c r="AH12" s="237"/>
      <c r="AI12" s="238"/>
      <c r="AJ12" s="237"/>
      <c r="AK12" s="239"/>
      <c r="AL12" s="240"/>
      <c r="AM12" s="241"/>
      <c r="AN12" s="242"/>
      <c r="AO12" s="242"/>
      <c r="AP12" s="242"/>
      <c r="AQ12" s="237"/>
      <c r="AR12" s="238"/>
      <c r="AS12" s="237"/>
      <c r="AT12" s="239"/>
      <c r="AU12" s="240"/>
      <c r="AV12" s="241"/>
      <c r="AW12" s="242"/>
      <c r="AX12" s="242"/>
      <c r="AY12" s="242"/>
      <c r="AZ12" s="237"/>
      <c r="BA12" s="238"/>
      <c r="BB12" s="237"/>
      <c r="BC12" s="239"/>
      <c r="BD12" s="240"/>
      <c r="BE12" s="241"/>
      <c r="BF12" s="242"/>
      <c r="BG12" s="242"/>
      <c r="BH12" s="242"/>
      <c r="BI12" s="173"/>
      <c r="BJ12" s="243"/>
      <c r="BK12" s="237"/>
      <c r="BL12" s="239"/>
      <c r="BM12" s="240"/>
      <c r="BN12" s="241"/>
      <c r="BO12" s="242"/>
      <c r="BP12" s="242"/>
      <c r="BQ12" s="242"/>
      <c r="BR12" s="173"/>
      <c r="BS12" s="243"/>
      <c r="BT12" s="237"/>
      <c r="BU12" s="239"/>
      <c r="BV12" s="240"/>
      <c r="BW12" s="241"/>
      <c r="BX12" s="242"/>
      <c r="BY12" s="242"/>
      <c r="BZ12" s="242"/>
      <c r="CA12" s="173"/>
      <c r="CB12" s="243"/>
      <c r="CC12" s="237"/>
      <c r="CD12" s="239"/>
      <c r="CE12" s="240"/>
      <c r="CF12" s="241"/>
      <c r="CG12" s="242"/>
      <c r="CH12" s="242"/>
      <c r="CI12" s="242"/>
      <c r="CJ12" s="244"/>
      <c r="CK12" s="240"/>
      <c r="CL12" s="240"/>
      <c r="CM12" s="240"/>
      <c r="CN12" s="245"/>
    </row>
    <row r="13" spans="1:94">
      <c r="A13" s="232"/>
      <c r="B13" s="246"/>
      <c r="C13" s="176"/>
      <c r="D13" s="176"/>
      <c r="E13" s="247"/>
      <c r="F13" s="248"/>
      <c r="G13" s="342"/>
      <c r="H13" s="235"/>
      <c r="I13" s="235"/>
      <c r="J13" s="176"/>
      <c r="K13" s="176"/>
      <c r="L13" s="236"/>
      <c r="M13" s="236"/>
      <c r="N13" s="176"/>
      <c r="O13" s="236"/>
      <c r="P13" s="182"/>
      <c r="Q13" s="182"/>
      <c r="R13" s="182"/>
      <c r="S13" s="345"/>
      <c r="T13" s="345"/>
      <c r="U13" s="345"/>
      <c r="V13" s="345"/>
      <c r="W13" s="236"/>
      <c r="X13" s="249"/>
      <c r="Y13" s="237"/>
      <c r="Z13" s="238"/>
      <c r="AA13" s="237"/>
      <c r="AB13" s="239"/>
      <c r="AC13" s="240"/>
      <c r="AD13" s="241"/>
      <c r="AE13" s="242"/>
      <c r="AF13" s="242"/>
      <c r="AG13" s="242"/>
      <c r="AH13" s="237"/>
      <c r="AI13" s="238"/>
      <c r="AJ13" s="237"/>
      <c r="AK13" s="239"/>
      <c r="AL13" s="240"/>
      <c r="AM13" s="241"/>
      <c r="AN13" s="242"/>
      <c r="AO13" s="242"/>
      <c r="AP13" s="242"/>
      <c r="AQ13" s="237"/>
      <c r="AR13" s="238"/>
      <c r="AS13" s="237"/>
      <c r="AT13" s="239"/>
      <c r="AU13" s="240"/>
      <c r="AV13" s="241"/>
      <c r="AW13" s="242"/>
      <c r="AX13" s="242"/>
      <c r="AY13" s="242"/>
      <c r="AZ13" s="237"/>
      <c r="BA13" s="238"/>
      <c r="BB13" s="237"/>
      <c r="BC13" s="239"/>
      <c r="BD13" s="240"/>
      <c r="BE13" s="241"/>
      <c r="BF13" s="242"/>
      <c r="BG13" s="242"/>
      <c r="BH13" s="242"/>
      <c r="BI13" s="173"/>
      <c r="BJ13" s="243"/>
      <c r="BK13" s="237"/>
      <c r="BL13" s="239"/>
      <c r="BM13" s="240"/>
      <c r="BN13" s="241"/>
      <c r="BO13" s="242"/>
      <c r="BP13" s="242"/>
      <c r="BQ13" s="242"/>
      <c r="BR13" s="173"/>
      <c r="BS13" s="243"/>
      <c r="BT13" s="237"/>
      <c r="BU13" s="239"/>
      <c r="BV13" s="240"/>
      <c r="BW13" s="241"/>
      <c r="BX13" s="242"/>
      <c r="BY13" s="242"/>
      <c r="BZ13" s="242"/>
      <c r="CA13" s="173"/>
      <c r="CB13" s="243"/>
      <c r="CC13" s="237"/>
      <c r="CD13" s="239"/>
      <c r="CE13" s="240"/>
      <c r="CF13" s="241"/>
      <c r="CG13" s="242"/>
      <c r="CH13" s="242"/>
      <c r="CI13" s="242"/>
      <c r="CJ13" s="244"/>
      <c r="CK13" s="240"/>
      <c r="CL13" s="240"/>
      <c r="CM13" s="240"/>
      <c r="CN13" s="245"/>
    </row>
    <row r="14" spans="1:94">
      <c r="A14" s="166">
        <f>Z14</f>
        <v/>
      </c>
      <c r="B14" s="250"/>
      <c r="C14" s="250"/>
      <c r="D14" s="250"/>
      <c r="E14" s="251" t="s">
        <v>278</v>
      </c>
      <c r="F14" s="251"/>
      <c r="G14" s="343">
        <f>SUM(G6:G13)</f>
        <v>7630226</v>
      </c>
      <c r="H14" s="250">
        <f>SUM(H6:H13)</f>
        <v>6599</v>
      </c>
      <c r="I14" s="250">
        <f>SUM(I6:I13)</f>
        <v>0</v>
      </c>
      <c r="J14" s="250">
        <f>SUM(J6:J13)</f>
        <v>216622</v>
      </c>
      <c r="K14" s="250">
        <f>SUM(K6:K13)</f>
        <v>2385</v>
      </c>
      <c r="L14" s="252">
        <f>IFERROR(K14/J14,"-")</f>
        <v>0.011009962053716</v>
      </c>
      <c r="M14" s="253">
        <f>SUM(M6:M13)</f>
        <v>152</v>
      </c>
      <c r="N14" s="253">
        <f>SUM(N6:N13)</f>
        <v>706</v>
      </c>
      <c r="O14" s="252">
        <f>IFERROR(M14/K14,"-")</f>
        <v>0.063731656184486</v>
      </c>
      <c r="P14" s="254">
        <f>IFERROR(G14/K14,"-")</f>
        <v>3199.2561844864</v>
      </c>
      <c r="Q14" s="255">
        <f>SUM(Q6:Q13)</f>
        <v>237</v>
      </c>
      <c r="R14" s="252">
        <f>IFERROR(Q14/K14,"-")</f>
        <v>0.09937106918239</v>
      </c>
      <c r="S14" s="343">
        <f>SUM(S6:S13)</f>
        <v>11243465</v>
      </c>
      <c r="T14" s="343">
        <f>IFERROR(S14/K14,"-")</f>
        <v>4714.2410901468</v>
      </c>
      <c r="U14" s="343">
        <f>IFERROR(S14/Q14,"-")</f>
        <v>47440.780590717</v>
      </c>
      <c r="V14" s="343">
        <f>S14-G14</f>
        <v>3613239</v>
      </c>
      <c r="W14" s="256">
        <f>S14/G14</f>
        <v>1.4735428544318</v>
      </c>
      <c r="X14" s="257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8"/>
      <c r="BT14" s="258"/>
      <c r="BU14" s="258"/>
      <c r="BV14" s="258"/>
      <c r="BW14" s="258"/>
      <c r="BX14" s="258"/>
      <c r="BY14" s="258"/>
      <c r="BZ14" s="258"/>
      <c r="CA14" s="258"/>
      <c r="CB14" s="258"/>
      <c r="CC14" s="258"/>
      <c r="CD14" s="258"/>
      <c r="CE14" s="258"/>
      <c r="CF14" s="258"/>
      <c r="CG14" s="258"/>
      <c r="CH14" s="258"/>
      <c r="CI14" s="258"/>
      <c r="CJ14" s="258"/>
      <c r="CK14" s="258"/>
      <c r="CL14" s="258"/>
      <c r="CM14" s="258"/>
      <c r="CN14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