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<sst xmlns="http://schemas.openxmlformats.org/spreadsheetml/2006/main" uniqueCount="321">
  <si>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</si>
  <si>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</si>
  <si>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</si>
  <si>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</si>
  <si>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</si>
  <si>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</si>
  <si>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</si>
  <si>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</si>
  <si>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</si>
  <si>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</si>
  <si>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</si>
  <si>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</si>
  <si>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</si>
  <si>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</si>
  <si>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</si>
  <si>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</si>
  <si>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</si>
  <si>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</si>
  <si>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</si>
  <si>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</si>
  <si>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</si>
  <si>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</si>
  <si>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</si>
  <si>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</si>
  <si>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</si>
  <si>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</si>
  <si>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</si>
  <si>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</si>
  <si>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</si>
  <si>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</si>
  <si>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</si>
  <si>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</si>
  <si>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</si>
  <si>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</si>
  <si>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</si>
  <si>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</si>
  <si>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</si>
  <si>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</si>
  <si>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</si>
  <si>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</si>
  <si>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</si>
  <si>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</si>
  <si>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</si>
  <si>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</si>
  <si>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</si>
  <si>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</si>
  <si>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</si>
  <si>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</si>
  <si>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</si>
  <si>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</si>
  <si>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</si>
  <si>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</si>
  <si>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</si>
  <si>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</si>
  <si>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</si>
  <si>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</si>
  <si>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</si>
  <si>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</si>
  <si>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</si>
  <si>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</si>
  <si>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</si>
  <si>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</si>
  <si>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</si>
  <si>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</si>
  <si>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</si>
  <si>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</si>
  <si>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</si>
  <si>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</si>
  <si>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</si>
  <si>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</si>
  <si>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</si>
  <si>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</si>
  <si>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</si>
  <si>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</si>
  <si>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</si>
  <si>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</si>
  <si>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</si>
  <si>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</si>
  <si>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</si>
  <si>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</si>
  <si>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</si>
  <si>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</si>
  <si>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</si>
  <si>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</si>
  <si>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</si>
  <si>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</si>
  <si>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</si>
  <si>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</si>
  <si>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</si>
  <si>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</si>
  <si>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</si>
  <si>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</si>
  <si>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</si>
  <si>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</si>
  <si>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</si>
  <si>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</si>
  <si>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</si>
  <si>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</si>
  <si>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</si>
  <si>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</si>
  <si>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</si>
  <si>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</si>
  <si>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</si>
  <si>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</si>
  <si>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</si>
  <si>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</si>
  <si>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</si>
  <si>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</si>
  <si>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</si>
  <si>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</si>
  <si>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</si>
  <si>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</si>
  <si>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</si>
  <si>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</si>
  <si>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</si>
  <si>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</si>
  <si>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</si>
  <si>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</si>
  <si>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</si>
  <si>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</si>
  <si>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</si>
  <si>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</si>
  <si>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</si>
  <si>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</si>
  <si>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</si>
  <si>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</si>
  <si>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</si>
  <si>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</si>
  <si>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</si>
  <si>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</si>
  <si>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</si>
  <si>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</si>
  <si>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</si>
  <si>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</si>
  <si>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</si>
  <si>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</si>
  <si>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</si>
  <si>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</si>
  <si>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</si>
  <si>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</si>
  <si>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</si>
  <si>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</si>
  <si>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</si>
  <si>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</si>
  <si>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</si>
  <si>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</si>
  <si>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</si>
  <si>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</si>
  <si>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</si>
  <si>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</si>
  <si>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</si>
  <si>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</si>
  <si>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</si>
  <si>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</si>
  <si>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</si>
  <si>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</si>
  <si>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</si>
  <si>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</si>
  <si>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</si>
  <si>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</si>
  <si>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</si>
  <si>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</si>
  <si>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</si>
  <si>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</si>
  <si>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</si>
  <si>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</si>
  <si>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</si>
  <si>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</si>
  <si>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</si>
  <si>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</si>
  <si>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</si>
  <si>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</si>
  <si>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</si>
  <si>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</si>
  <si>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</si>
  <si>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</si>
  <si>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</si>
  <si>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</si>
  <si>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</si>
  <si>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</si>
  <si>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</si>
  <si>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</si>
  <si>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</si>
  <si>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</si>
  <si>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</si>
  <si>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</si>
  <si>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</si>
  <si>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</si>
  <si>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</si>
  <si>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</si>
  <si>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</si>
  <si>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</si>
  <si>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</si>
  <si>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</si>
  <si>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</si>
  <si>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</si>
  <si>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</si>
  <si>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</si>
  <si>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</si>
  <si>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</si>
  <si>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</si>
  <si>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</si>
  <si>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</si>
  <si>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</si>
  <si>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</si>
  <si>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</si>
  <si>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</si>
  <si>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</si>
  <si>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</si>
  <si>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</si>
  <si>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</si>
  <si>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</si>
  <si>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</si>
  <si>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</si>
  <si>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</si>
  <si>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</si>
  <si>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</si>
  <si>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</si>
  <si>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</si>
  <si>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</si>
  <si>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</si>
  <si>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</si>
  <si>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</si>
  <si>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</si>
  <si>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</si>
  <si>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</si>
  <si>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</si>
  <si>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</si>
  <si>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</si>
  <si>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</si>
  <si>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</si>
  <si>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</si>
  <si>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</si>
  <si>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</si>
  <si>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</si>
  <si>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</si>
  <si>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</si>
  <si>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</si>
  <si>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</si>
  <si>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</si>
  <si>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</si>
  <si>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</si>
  <si>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</si>
  <si>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</si>
  <si>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</si>
  <si>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</si>
  <si>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</si>
  <si>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</si>
  <si>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</si>
  <si>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</si>
  <si>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</si>
  <si>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</si>
  <si>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</si>
  <si>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</si>
  <si>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</si>
  <si>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</si>
  <si>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</si>
  <si>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</si>
  <si>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</si>
  <si>
    <t>●雑誌 広告</t>
  </si>
  <si>
    <t>ad877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</si>
  <si>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</si>
  <si>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</si>
  <si>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</si>
  <si>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</si>
  <si>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</si>
  <si>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</si>
  <si>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</si>
  <si>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</si>
  <si>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</si>
  <si>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</si>
  <si>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</si>
  <si>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</si>
  <si>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</si>
  <si>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</si>
  <si>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</si>
  <si>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</si>
  <si>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</si>
  <si>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</si>
  <si>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</si>
  <si>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</si>
  <si>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</si>
  <si>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</si>
  <si>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</si>
  <si>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</si>
  <si>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</si>
  <si>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</si>
  <si>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</si>
  <si>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</si>
  <si>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</si>
  <si>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</si>
  <si>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</si>
  <si>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</si>
  <si>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</si>
  <si>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</si>
  <si>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pa635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</si>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</sst>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77</v>
      </c>
      <c r="D6" s="330">
        <v>2760000</v>
      </c>
      <c r="E6" s="79">
        <v>788</v>
      </c>
      <c r="F6" s="79">
        <v>354</v>
      </c>
      <c r="G6" s="79">
        <v>889</v>
      </c>
      <c r="H6" s="89">
        <v>192</v>
      </c>
      <c r="I6" s="90">
        <v>2</v>
      </c>
      <c r="J6" s="143">
        <f>H6+I6</f>
        <v>194</v>
      </c>
      <c r="K6" s="80">
        <f>IFERROR(J6/G6,"-")</f>
        <v>0.21822272215973</v>
      </c>
      <c r="L6" s="79">
        <v>14</v>
      </c>
      <c r="M6" s="79">
        <v>23</v>
      </c>
      <c r="N6" s="80">
        <f>IFERROR(L6/J6,"-")</f>
        <v>0.072164948453608</v>
      </c>
      <c r="O6" s="81">
        <f>IFERROR(D6/J6,"-")</f>
        <v>14226.804123711</v>
      </c>
      <c r="P6" s="82">
        <v>24</v>
      </c>
      <c r="Q6" s="80">
        <f>IFERROR(P6/J6,"-")</f>
        <v>0.12371134020619</v>
      </c>
      <c r="R6" s="335">
        <v>1788000</v>
      </c>
      <c r="S6" s="336">
        <f>IFERROR(R6/J6,"-")</f>
        <v>9216.4948453608</v>
      </c>
      <c r="T6" s="336">
        <f>IFERROR(R6/P6,"-")</f>
        <v>74500</v>
      </c>
      <c r="U6" s="330">
        <f>IFERROR(R6-D6,"-")</f>
        <v>-972000</v>
      </c>
      <c r="V6" s="83">
        <f>R6/D6</f>
        <v>0.64782608695652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320000</v>
      </c>
      <c r="E7" s="79">
        <v>299</v>
      </c>
      <c r="F7" s="79">
        <v>141</v>
      </c>
      <c r="G7" s="79">
        <v>394</v>
      </c>
      <c r="H7" s="89">
        <v>46</v>
      </c>
      <c r="I7" s="90">
        <v>0</v>
      </c>
      <c r="J7" s="143">
        <f>H7+I7</f>
        <v>46</v>
      </c>
      <c r="K7" s="80">
        <f>IFERROR(J7/G7,"-")</f>
        <v>0.11675126903553</v>
      </c>
      <c r="L7" s="79">
        <v>10</v>
      </c>
      <c r="M7" s="79">
        <v>3</v>
      </c>
      <c r="N7" s="80">
        <f>IFERROR(L7/J7,"-")</f>
        <v>0.21739130434783</v>
      </c>
      <c r="O7" s="81">
        <f>IFERROR(D7/J7,"-")</f>
        <v>6956.5217391304</v>
      </c>
      <c r="P7" s="82">
        <v>2</v>
      </c>
      <c r="Q7" s="80">
        <f>IFERROR(P7/J7,"-")</f>
        <v>0.043478260869565</v>
      </c>
      <c r="R7" s="335">
        <v>1453000</v>
      </c>
      <c r="S7" s="336">
        <f>IFERROR(R7/J7,"-")</f>
        <v>31586.956521739</v>
      </c>
      <c r="T7" s="336">
        <f>IFERROR(R7/P7,"-")</f>
        <v>726500</v>
      </c>
      <c r="U7" s="330">
        <f>IFERROR(R7-D7,"-")</f>
        <v>1133000</v>
      </c>
      <c r="V7" s="83">
        <f>R7/D7</f>
        <v>4.540625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150</v>
      </c>
      <c r="F8" s="79">
        <v>90</v>
      </c>
      <c r="G8" s="79">
        <v>236</v>
      </c>
      <c r="H8" s="89">
        <v>47</v>
      </c>
      <c r="I8" s="90">
        <v>1</v>
      </c>
      <c r="J8" s="143">
        <f>H8+I8</f>
        <v>48</v>
      </c>
      <c r="K8" s="80">
        <f>IFERROR(J8/G8,"-")</f>
        <v>0.20338983050847</v>
      </c>
      <c r="L8" s="79">
        <v>3</v>
      </c>
      <c r="M8" s="79">
        <v>14</v>
      </c>
      <c r="N8" s="80">
        <f>IFERROR(L8/J8,"-")</f>
        <v>0.0625</v>
      </c>
      <c r="O8" s="81">
        <f>IFERROR(D8/J8,"-")</f>
        <v>2604.1666666667</v>
      </c>
      <c r="P8" s="82">
        <v>2</v>
      </c>
      <c r="Q8" s="80">
        <f>IFERROR(P8/J8,"-")</f>
        <v>0.041666666666667</v>
      </c>
      <c r="R8" s="335">
        <v>594000</v>
      </c>
      <c r="S8" s="336">
        <f>IFERROR(R8/J8,"-")</f>
        <v>12375</v>
      </c>
      <c r="T8" s="336">
        <f>IFERROR(R8/P8,"-")</f>
        <v>297000</v>
      </c>
      <c r="U8" s="330">
        <f>IFERROR(R8-D8,"-")</f>
        <v>469000</v>
      </c>
      <c r="V8" s="83">
        <f>R8/D8</f>
        <v>4.752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6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7316620</v>
      </c>
      <c r="E10" s="79">
        <v>6659</v>
      </c>
      <c r="F10" s="79">
        <v>0</v>
      </c>
      <c r="G10" s="79">
        <v>311138</v>
      </c>
      <c r="H10" s="89">
        <v>2358</v>
      </c>
      <c r="I10" s="90">
        <v>116</v>
      </c>
      <c r="J10" s="143">
        <f>H10+I10</f>
        <v>2474</v>
      </c>
      <c r="K10" s="80">
        <f>IFERROR(J10/G10,"-")</f>
        <v>0.0079514556241925</v>
      </c>
      <c r="L10" s="79">
        <v>192</v>
      </c>
      <c r="M10" s="79">
        <v>797</v>
      </c>
      <c r="N10" s="80">
        <f>IFERROR(L10/J10,"-")</f>
        <v>0.077607113985449</v>
      </c>
      <c r="O10" s="81">
        <f>IFERROR(D10/J10,"-")</f>
        <v>2957.4050121261</v>
      </c>
      <c r="P10" s="82">
        <v>292</v>
      </c>
      <c r="Q10" s="80">
        <f>IFERROR(P10/J10,"-")</f>
        <v>0.11802748585287</v>
      </c>
      <c r="R10" s="335">
        <v>17326221</v>
      </c>
      <c r="S10" s="336">
        <f>IFERROR(R10/J10,"-")</f>
        <v>7003.3229587712</v>
      </c>
      <c r="T10" s="336">
        <f>IFERROR(R10/P10,"-")</f>
        <v>59336.373287671</v>
      </c>
      <c r="U10" s="330">
        <f>IFERROR(R10-D10,"-")</f>
        <v>10009601</v>
      </c>
      <c r="V10" s="83">
        <f>R10/D10</f>
        <v>2.3680635320681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10521620</v>
      </c>
      <c r="E13" s="41">
        <f>SUM(E6:E11)</f>
        <v>7896</v>
      </c>
      <c r="F13" s="41">
        <f>SUM(F6:F11)</f>
        <v>585</v>
      </c>
      <c r="G13" s="41">
        <f>SUM(G6:G11)</f>
        <v>312663</v>
      </c>
      <c r="H13" s="41">
        <f>SUM(H6:H11)</f>
        <v>2643</v>
      </c>
      <c r="I13" s="41">
        <f>SUM(I6:I11)</f>
        <v>119</v>
      </c>
      <c r="J13" s="41">
        <f>SUM(J6:J11)</f>
        <v>2762</v>
      </c>
      <c r="K13" s="42">
        <f>IFERROR(J13/G13,"-")</f>
        <v>0.0088337922939395</v>
      </c>
      <c r="L13" s="76">
        <f>SUM(L6:L11)</f>
        <v>219</v>
      </c>
      <c r="M13" s="76">
        <f>SUM(M6:M11)</f>
        <v>837</v>
      </c>
      <c r="N13" s="42">
        <f>IFERROR(L13/J13,"-")</f>
        <v>0.07929036929761</v>
      </c>
      <c r="O13" s="43">
        <f>IFERROR(D13/J13,"-")</f>
        <v>3809.4207096307</v>
      </c>
      <c r="P13" s="44">
        <f>SUM(P6:P11)</f>
        <v>320</v>
      </c>
      <c r="Q13" s="42">
        <f>IFERROR(P13/J13,"-")</f>
        <v>0.11585807385952</v>
      </c>
      <c r="R13" s="333">
        <f>SUM(R6:R11)</f>
        <v>21161221</v>
      </c>
      <c r="S13" s="333">
        <f>IFERROR(R13/J13,"-")</f>
        <v>7661.557204924</v>
      </c>
      <c r="T13" s="333">
        <f>IFERROR(R13/P13,"-")</f>
        <v>66128.815625</v>
      </c>
      <c r="U13" s="333">
        <f>SUM(U6:U11)</f>
        <v>10639601</v>
      </c>
      <c r="V13" s="45">
        <f>IFERROR(R13/D13,"-")</f>
        <v>2.0112131972073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1.3529411764706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8500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120000</v>
      </c>
      <c r="AB6" s="83">
        <f>SUM(X6:X21)/SUM(J6:J21)</f>
        <v>1.3529411764706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0.42857142857143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24</v>
      </c>
      <c r="L7" s="79">
        <v>15</v>
      </c>
      <c r="M7" s="79">
        <v>6</v>
      </c>
      <c r="N7" s="89">
        <v>4</v>
      </c>
      <c r="O7" s="90">
        <v>0</v>
      </c>
      <c r="P7" s="91">
        <f>N7+O7</f>
        <v>4</v>
      </c>
      <c r="Q7" s="80">
        <f>IFERROR(P7/M7,"-")</f>
        <v>0.66666666666667</v>
      </c>
      <c r="R7" s="79">
        <v>1</v>
      </c>
      <c r="S7" s="79">
        <v>1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276000</v>
      </c>
      <c r="Y7" s="336">
        <f>IFERROR(X7/P7,"-")</f>
        <v>69000</v>
      </c>
      <c r="Z7" s="336">
        <f>IFERROR(X7/V7,"-")</f>
        <v>276000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>
        <v>1</v>
      </c>
      <c r="BZ7" s="127">
        <f>IFERROR(BY7/BW7,"-")</f>
        <v>1</v>
      </c>
      <c r="CA7" s="128">
        <v>276000</v>
      </c>
      <c r="CB7" s="129">
        <f>IFERROR(CA7/BW7,"-")</f>
        <v>276000</v>
      </c>
      <c r="CC7" s="130"/>
      <c r="CD7" s="130"/>
      <c r="CE7" s="130">
        <v>1</v>
      </c>
      <c r="CF7" s="131">
        <v>2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276000</v>
      </c>
      <c r="CQ7" s="139">
        <v>276000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1</v>
      </c>
      <c r="O8" s="90">
        <v>0</v>
      </c>
      <c r="P8" s="91">
        <f>N8+O8</f>
        <v>1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3</v>
      </c>
      <c r="L9" s="79">
        <v>3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79</v>
      </c>
      <c r="G10" s="88" t="s">
        <v>68</v>
      </c>
      <c r="H10" s="88" t="s">
        <v>69</v>
      </c>
      <c r="I10" s="88" t="s">
        <v>80</v>
      </c>
      <c r="J10" s="330"/>
      <c r="K10" s="79">
        <v>9</v>
      </c>
      <c r="L10" s="79">
        <v>0</v>
      </c>
      <c r="M10" s="79">
        <v>38</v>
      </c>
      <c r="N10" s="89">
        <v>3</v>
      </c>
      <c r="O10" s="90">
        <v>0</v>
      </c>
      <c r="P10" s="91">
        <f>N10+O10</f>
        <v>3</v>
      </c>
      <c r="Q10" s="80">
        <f>IFERROR(P10/M10,"-")</f>
        <v>0.078947368421053</v>
      </c>
      <c r="R10" s="79">
        <v>0</v>
      </c>
      <c r="S10" s="79">
        <v>1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81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37</v>
      </c>
      <c r="L11" s="79">
        <v>25</v>
      </c>
      <c r="M11" s="79">
        <v>4</v>
      </c>
      <c r="N11" s="89">
        <v>4</v>
      </c>
      <c r="O11" s="90">
        <v>0</v>
      </c>
      <c r="P11" s="91">
        <f>N11+O11</f>
        <v>4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6000</v>
      </c>
      <c r="Y11" s="336">
        <f>IFERROR(X11/P11,"-")</f>
        <v>1500</v>
      </c>
      <c r="Z11" s="336">
        <f>IFERROR(X11/V11,"-")</f>
        <v>6000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>
        <v>1</v>
      </c>
      <c r="BH11" s="112">
        <f>IFERROR(BG11/BE11,"-")</f>
        <v>1</v>
      </c>
      <c r="BI11" s="113">
        <v>6000</v>
      </c>
      <c r="BJ11" s="114">
        <f>IFERROR(BI11/BE11,"-")</f>
        <v>6000</v>
      </c>
      <c r="BK11" s="115"/>
      <c r="BL11" s="115">
        <v>1</v>
      </c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6000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82</v>
      </c>
      <c r="C12" s="347"/>
      <c r="D12" s="347" t="s">
        <v>77</v>
      </c>
      <c r="E12" s="347" t="s">
        <v>78</v>
      </c>
      <c r="F12" s="347" t="s">
        <v>79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2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83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84</v>
      </c>
      <c r="C14" s="347"/>
      <c r="D14" s="347" t="s">
        <v>65</v>
      </c>
      <c r="E14" s="347" t="s">
        <v>66</v>
      </c>
      <c r="F14" s="347" t="s">
        <v>67</v>
      </c>
      <c r="G14" s="88" t="s">
        <v>85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13</v>
      </c>
      <c r="O14" s="90">
        <v>0</v>
      </c>
      <c r="P14" s="91">
        <f>N14+O14</f>
        <v>13</v>
      </c>
      <c r="Q14" s="80" t="str">
        <f>IFERROR(P14/M14,"-")</f>
        <v>-</v>
      </c>
      <c r="R14" s="79">
        <v>2</v>
      </c>
      <c r="S14" s="79">
        <v>1</v>
      </c>
      <c r="T14" s="80">
        <f>IFERROR(R14/(P14),"-")</f>
        <v>0.15384615384615</v>
      </c>
      <c r="U14" s="336"/>
      <c r="V14" s="82">
        <v>2</v>
      </c>
      <c r="W14" s="80">
        <f>IF(P14=0,"-",V14/P14)</f>
        <v>0.15384615384615</v>
      </c>
      <c r="X14" s="335">
        <v>86000</v>
      </c>
      <c r="Y14" s="336">
        <f>IFERROR(X14/P14,"-")</f>
        <v>6615.3846153846</v>
      </c>
      <c r="Z14" s="336">
        <f>IFERROR(X14/V14,"-")</f>
        <v>43000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0.076923076923077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0.23076923076923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7</v>
      </c>
      <c r="BX14" s="125">
        <f>IF(P14=0,"",IF(BW14=0,"",(BW14/P14)))</f>
        <v>0.53846153846154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0.15384615384615</v>
      </c>
      <c r="CH14" s="133">
        <v>2</v>
      </c>
      <c r="CI14" s="134">
        <f>IFERROR(CH14/CF14,"-")</f>
        <v>1</v>
      </c>
      <c r="CJ14" s="135">
        <v>86000</v>
      </c>
      <c r="CK14" s="136">
        <f>IFERROR(CJ14/CF14,"-")</f>
        <v>43000</v>
      </c>
      <c r="CL14" s="137">
        <v>1</v>
      </c>
      <c r="CM14" s="137"/>
      <c r="CN14" s="137">
        <v>1</v>
      </c>
      <c r="CO14" s="138">
        <v>2</v>
      </c>
      <c r="CP14" s="139">
        <v>86000</v>
      </c>
      <c r="CQ14" s="139">
        <v>81000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86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15</v>
      </c>
      <c r="M15" s="79">
        <v>6</v>
      </c>
      <c r="N15" s="89">
        <v>1</v>
      </c>
      <c r="O15" s="90">
        <v>0</v>
      </c>
      <c r="P15" s="91">
        <f>N15+O15</f>
        <v>1</v>
      </c>
      <c r="Q15" s="80">
        <f>IFERROR(P15/M15,"-")</f>
        <v>0.16666666666667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87</v>
      </c>
      <c r="C16" s="347"/>
      <c r="D16" s="347" t="s">
        <v>65</v>
      </c>
      <c r="E16" s="347" t="s">
        <v>66</v>
      </c>
      <c r="F16" s="347" t="s">
        <v>67</v>
      </c>
      <c r="G16" s="88" t="s">
        <v>85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88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89</v>
      </c>
      <c r="C18" s="347"/>
      <c r="D18" s="347" t="s">
        <v>77</v>
      </c>
      <c r="E18" s="347" t="s">
        <v>78</v>
      </c>
      <c r="F18" s="347" t="s">
        <v>79</v>
      </c>
      <c r="G18" s="88" t="s">
        <v>85</v>
      </c>
      <c r="H18" s="88" t="s">
        <v>69</v>
      </c>
      <c r="I18" s="88" t="s">
        <v>80</v>
      </c>
      <c r="J18" s="330"/>
      <c r="K18" s="79">
        <v>16</v>
      </c>
      <c r="L18" s="79">
        <v>0</v>
      </c>
      <c r="M18" s="79">
        <v>64</v>
      </c>
      <c r="N18" s="89">
        <v>3</v>
      </c>
      <c r="O18" s="90">
        <v>0</v>
      </c>
      <c r="P18" s="91">
        <f>N18+O18</f>
        <v>3</v>
      </c>
      <c r="Q18" s="80">
        <f>IFERROR(P18/M18,"-")</f>
        <v>0.046875</v>
      </c>
      <c r="R18" s="79">
        <v>1</v>
      </c>
      <c r="S18" s="79">
        <v>1</v>
      </c>
      <c r="T18" s="80">
        <f>IFERROR(R18/(P18),"-")</f>
        <v>0.33333333333333</v>
      </c>
      <c r="U18" s="336"/>
      <c r="V18" s="82">
        <v>1</v>
      </c>
      <c r="W18" s="80">
        <f>IF(P18=0,"-",V18/P18)</f>
        <v>0.33333333333333</v>
      </c>
      <c r="X18" s="335">
        <v>68000</v>
      </c>
      <c r="Y18" s="336">
        <f>IFERROR(X18/P18,"-")</f>
        <v>22666.666666667</v>
      </c>
      <c r="Z18" s="336">
        <f>IFERROR(X18/V18,"-")</f>
        <v>68000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0.66666666666667</v>
      </c>
      <c r="BY18" s="126">
        <v>1</v>
      </c>
      <c r="BZ18" s="127">
        <f>IFERROR(BY18/BW18,"-")</f>
        <v>0.5</v>
      </c>
      <c r="CA18" s="128">
        <v>68000</v>
      </c>
      <c r="CB18" s="129">
        <f>IFERROR(CA18/BW18,"-")</f>
        <v>34000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68000</v>
      </c>
      <c r="CQ18" s="139">
        <v>68000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90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75</v>
      </c>
      <c r="L19" s="79">
        <v>48</v>
      </c>
      <c r="M19" s="79">
        <v>42</v>
      </c>
      <c r="N19" s="89">
        <v>4</v>
      </c>
      <c r="O19" s="90">
        <v>0</v>
      </c>
      <c r="P19" s="91">
        <f>N19+O19</f>
        <v>4</v>
      </c>
      <c r="Q19" s="80">
        <f>IFERROR(P19/M19,"-")</f>
        <v>0.095238095238095</v>
      </c>
      <c r="R19" s="79">
        <v>1</v>
      </c>
      <c r="S19" s="79">
        <v>1</v>
      </c>
      <c r="T19" s="80">
        <f>IFERROR(R19/(P19),"-")</f>
        <v>0.25</v>
      </c>
      <c r="U19" s="336"/>
      <c r="V19" s="82">
        <v>1</v>
      </c>
      <c r="W19" s="80">
        <f>IF(P19=0,"-",V19/P19)</f>
        <v>0.25</v>
      </c>
      <c r="X19" s="335">
        <v>24000</v>
      </c>
      <c r="Y19" s="336">
        <f>IFERROR(X19/P19,"-")</f>
        <v>6000</v>
      </c>
      <c r="Z19" s="336">
        <f>IFERROR(X19/V19,"-")</f>
        <v>24000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0.75</v>
      </c>
      <c r="BP19" s="119">
        <v>1</v>
      </c>
      <c r="BQ19" s="120">
        <f>IFERROR(BP19/BN19,"-")</f>
        <v>0.33333333333333</v>
      </c>
      <c r="BR19" s="121">
        <v>24000</v>
      </c>
      <c r="BS19" s="122">
        <f>IFERROR(BR19/BN19,"-")</f>
        <v>8000</v>
      </c>
      <c r="BT19" s="123"/>
      <c r="BU19" s="123"/>
      <c r="BV19" s="123">
        <v>1</v>
      </c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24000</v>
      </c>
      <c r="CQ19" s="139">
        <v>24000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91</v>
      </c>
      <c r="C20" s="347"/>
      <c r="D20" s="347" t="s">
        <v>77</v>
      </c>
      <c r="E20" s="347" t="s">
        <v>78</v>
      </c>
      <c r="F20" s="347" t="s">
        <v>79</v>
      </c>
      <c r="G20" s="88" t="s">
        <v>85</v>
      </c>
      <c r="H20" s="88" t="s">
        <v>74</v>
      </c>
      <c r="I20" s="88"/>
      <c r="J20" s="330"/>
      <c r="K20" s="79">
        <v>0</v>
      </c>
      <c r="L20" s="79">
        <v>0</v>
      </c>
      <c r="M20" s="79">
        <v>2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92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</v>
      </c>
      <c r="L21" s="79">
        <v>1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1.6074074074074</v>
      </c>
      <c r="B22" s="347" t="s">
        <v>93</v>
      </c>
      <c r="C22" s="347"/>
      <c r="D22" s="347" t="s">
        <v>94</v>
      </c>
      <c r="E22" s="347" t="s">
        <v>95</v>
      </c>
      <c r="F22" s="347" t="s">
        <v>79</v>
      </c>
      <c r="G22" s="88" t="s">
        <v>96</v>
      </c>
      <c r="H22" s="88" t="s">
        <v>97</v>
      </c>
      <c r="I22" s="88" t="s">
        <v>98</v>
      </c>
      <c r="J22" s="330">
        <v>270000</v>
      </c>
      <c r="K22" s="79">
        <v>16</v>
      </c>
      <c r="L22" s="79">
        <v>0</v>
      </c>
      <c r="M22" s="79">
        <v>58</v>
      </c>
      <c r="N22" s="89">
        <v>5</v>
      </c>
      <c r="O22" s="90">
        <v>0</v>
      </c>
      <c r="P22" s="91">
        <f>N22+O22</f>
        <v>5</v>
      </c>
      <c r="Q22" s="80">
        <f>IFERROR(P22/M22,"-")</f>
        <v>0.086206896551724</v>
      </c>
      <c r="R22" s="79">
        <v>0</v>
      </c>
      <c r="S22" s="79">
        <v>2</v>
      </c>
      <c r="T22" s="80">
        <f>IFERROR(R22/(P22),"-")</f>
        <v>0</v>
      </c>
      <c r="U22" s="336">
        <f>IFERROR(J22/SUM(N22:O27),"-")</f>
        <v>15882.352941176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164000</v>
      </c>
      <c r="AB22" s="83">
        <f>SUM(X22:X27)/SUM(J22:J27)</f>
        <v>1.6074074074074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99</v>
      </c>
      <c r="C23" s="347"/>
      <c r="D23" s="347" t="s">
        <v>100</v>
      </c>
      <c r="E23" s="347" t="s">
        <v>101</v>
      </c>
      <c r="F23" s="347" t="s">
        <v>67</v>
      </c>
      <c r="G23" s="88"/>
      <c r="H23" s="88" t="s">
        <v>97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95</v>
      </c>
      <c r="F24" s="347" t="s">
        <v>79</v>
      </c>
      <c r="G24" s="88"/>
      <c r="H24" s="88" t="s">
        <v>97</v>
      </c>
      <c r="I24" s="88"/>
      <c r="J24" s="330"/>
      <c r="K24" s="79">
        <v>4</v>
      </c>
      <c r="L24" s="79">
        <v>0</v>
      </c>
      <c r="M24" s="79">
        <v>15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67</v>
      </c>
      <c r="G25" s="88"/>
      <c r="H25" s="88" t="s">
        <v>97</v>
      </c>
      <c r="I25" s="88"/>
      <c r="J25" s="330"/>
      <c r="K25" s="79">
        <v>0</v>
      </c>
      <c r="L25" s="79">
        <v>0</v>
      </c>
      <c r="M25" s="79">
        <v>0</v>
      </c>
      <c r="N25" s="89">
        <v>7</v>
      </c>
      <c r="O25" s="90">
        <v>0</v>
      </c>
      <c r="P25" s="91">
        <f>N25+O25</f>
        <v>7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0.14285714285714</v>
      </c>
      <c r="U25" s="336"/>
      <c r="V25" s="82">
        <v>1</v>
      </c>
      <c r="W25" s="80">
        <f>IF(P25=0,"-",V25/P25)</f>
        <v>0.14285714285714</v>
      </c>
      <c r="X25" s="335">
        <v>198000</v>
      </c>
      <c r="Y25" s="336">
        <f>IFERROR(X25/P25,"-")</f>
        <v>28285.714285714</v>
      </c>
      <c r="Z25" s="336">
        <f>IFERROR(X25/V25,"-")</f>
        <v>198000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0.14285714285714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0.14285714285714</v>
      </c>
      <c r="BG25" s="110">
        <v>1</v>
      </c>
      <c r="BH25" s="112">
        <f>IFERROR(BG25/BE25,"-")</f>
        <v>1</v>
      </c>
      <c r="BI25" s="113">
        <v>198000</v>
      </c>
      <c r="BJ25" s="114">
        <f>IFERROR(BI25/BE25,"-")</f>
        <v>198000</v>
      </c>
      <c r="BK25" s="115"/>
      <c r="BL25" s="115"/>
      <c r="BM25" s="115">
        <v>1</v>
      </c>
      <c r="BN25" s="117">
        <v>3</v>
      </c>
      <c r="BO25" s="118">
        <f>IF(P25=0,"",IF(BN25=0,"",(BN25/P25)))</f>
        <v>0.42857142857143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0.14285714285714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0.14285714285714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198000</v>
      </c>
      <c r="CQ25" s="139">
        <v>198000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107</v>
      </c>
      <c r="C26" s="347"/>
      <c r="D26" s="347" t="s">
        <v>108</v>
      </c>
      <c r="E26" s="347" t="s">
        <v>101</v>
      </c>
      <c r="F26" s="347" t="s">
        <v>79</v>
      </c>
      <c r="G26" s="88"/>
      <c r="H26" s="88" t="s">
        <v>97</v>
      </c>
      <c r="I26" s="88"/>
      <c r="J26" s="330"/>
      <c r="K26" s="79">
        <v>3</v>
      </c>
      <c r="L26" s="79">
        <v>0</v>
      </c>
      <c r="M26" s="79">
        <v>28</v>
      </c>
      <c r="N26" s="89">
        <v>1</v>
      </c>
      <c r="O26" s="90">
        <v>0</v>
      </c>
      <c r="P26" s="91">
        <f>N26+O26</f>
        <v>1</v>
      </c>
      <c r="Q26" s="80">
        <f>IFERROR(P26/M26,"-")</f>
        <v>0.035714285714286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1</v>
      </c>
      <c r="X26" s="335">
        <v>13000</v>
      </c>
      <c r="Y26" s="336">
        <f>IFERROR(X26/P26,"-")</f>
        <v>13000</v>
      </c>
      <c r="Z26" s="336">
        <f>IFERROR(X26/V26,"-")</f>
        <v>13000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1</v>
      </c>
      <c r="CH26" s="133">
        <v>1</v>
      </c>
      <c r="CI26" s="134">
        <f>IFERROR(CH26/CF26,"-")</f>
        <v>1</v>
      </c>
      <c r="CJ26" s="135">
        <v>13000</v>
      </c>
      <c r="CK26" s="136">
        <f>IFERROR(CJ26/CF26,"-")</f>
        <v>13000</v>
      </c>
      <c r="CL26" s="137"/>
      <c r="CM26" s="137">
        <v>1</v>
      </c>
      <c r="CN26" s="137"/>
      <c r="CO26" s="138">
        <v>1</v>
      </c>
      <c r="CP26" s="139">
        <v>13000</v>
      </c>
      <c r="CQ26" s="139">
        <v>13000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64</v>
      </c>
      <c r="L27" s="79">
        <v>39</v>
      </c>
      <c r="M27" s="79">
        <v>16</v>
      </c>
      <c r="N27" s="89">
        <v>4</v>
      </c>
      <c r="O27" s="90">
        <v>0</v>
      </c>
      <c r="P27" s="91">
        <f>N27+O27</f>
        <v>4</v>
      </c>
      <c r="Q27" s="80">
        <f>IFERROR(P27/M27,"-")</f>
        <v>0.25</v>
      </c>
      <c r="R27" s="79">
        <v>2</v>
      </c>
      <c r="S27" s="79">
        <v>0</v>
      </c>
      <c r="T27" s="80">
        <f>IFERROR(R27/(P27),"-")</f>
        <v>0.5</v>
      </c>
      <c r="U27" s="336"/>
      <c r="V27" s="82">
        <v>2</v>
      </c>
      <c r="W27" s="80">
        <f>IF(P27=0,"-",V27/P27)</f>
        <v>0.5</v>
      </c>
      <c r="X27" s="335">
        <v>223000</v>
      </c>
      <c r="Y27" s="336">
        <f>IFERROR(X27/P27,"-")</f>
        <v>55750</v>
      </c>
      <c r="Z27" s="336">
        <f>IFERROR(X27/V27,"-")</f>
        <v>111500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2</v>
      </c>
      <c r="BZ27" s="127">
        <f>IFERROR(BY27/BW27,"-")</f>
        <v>1</v>
      </c>
      <c r="CA27" s="128">
        <v>223000</v>
      </c>
      <c r="CB27" s="129">
        <f>IFERROR(CA27/BW27,"-")</f>
        <v>111500</v>
      </c>
      <c r="CC27" s="130"/>
      <c r="CD27" s="130"/>
      <c r="CE27" s="130">
        <v>2</v>
      </c>
      <c r="CF27" s="131">
        <v>1</v>
      </c>
      <c r="CG27" s="132">
        <f>IF(P27=0,"",IF(CF27=0,"",(CF27/P27)))</f>
        <v>0.25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2</v>
      </c>
      <c r="CP27" s="139">
        <v>223000</v>
      </c>
      <c r="CQ27" s="139">
        <v>208000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0.27</v>
      </c>
      <c r="B28" s="347" t="s">
        <v>111</v>
      </c>
      <c r="C28" s="347"/>
      <c r="D28" s="347" t="s">
        <v>112</v>
      </c>
      <c r="E28" s="347" t="s">
        <v>66</v>
      </c>
      <c r="F28" s="347" t="s">
        <v>67</v>
      </c>
      <c r="G28" s="88" t="s">
        <v>113</v>
      </c>
      <c r="H28" s="88" t="s">
        <v>114</v>
      </c>
      <c r="I28" s="88" t="s">
        <v>115</v>
      </c>
      <c r="J28" s="330">
        <v>400000</v>
      </c>
      <c r="K28" s="79">
        <v>0</v>
      </c>
      <c r="L28" s="79">
        <v>0</v>
      </c>
      <c r="M28" s="79">
        <v>0</v>
      </c>
      <c r="N28" s="89">
        <v>8</v>
      </c>
      <c r="O28" s="90">
        <v>0</v>
      </c>
      <c r="P28" s="91">
        <f>N28+O28</f>
        <v>8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18181.818181818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-292000</v>
      </c>
      <c r="AB28" s="83">
        <f>SUM(X28:X32)/SUM(J28:J32)</f>
        <v>0.27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0.25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117</v>
      </c>
      <c r="E29" s="347" t="s">
        <v>118</v>
      </c>
      <c r="F29" s="347" t="s">
        <v>79</v>
      </c>
      <c r="G29" s="88"/>
      <c r="H29" s="88" t="s">
        <v>114</v>
      </c>
      <c r="I29" s="88"/>
      <c r="J29" s="330"/>
      <c r="K29" s="79">
        <v>5</v>
      </c>
      <c r="L29" s="79">
        <v>0</v>
      </c>
      <c r="M29" s="79">
        <v>13</v>
      </c>
      <c r="N29" s="89">
        <v>2</v>
      </c>
      <c r="O29" s="90">
        <v>0</v>
      </c>
      <c r="P29" s="91">
        <f>N29+O29</f>
        <v>2</v>
      </c>
      <c r="Q29" s="80">
        <f>IFERROR(P29/M29,"-")</f>
        <v>0.15384615384615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120</v>
      </c>
      <c r="E30" s="347" t="s">
        <v>121</v>
      </c>
      <c r="F30" s="347" t="s">
        <v>67</v>
      </c>
      <c r="G30" s="88"/>
      <c r="H30" s="88" t="s">
        <v>114</v>
      </c>
      <c r="I30" s="88"/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0</v>
      </c>
      <c r="S30" s="79">
        <v>2</v>
      </c>
      <c r="T30" s="80">
        <f>IFERROR(R30/(P30),"-")</f>
        <v>0</v>
      </c>
      <c r="U30" s="336"/>
      <c r="V30" s="82">
        <v>1</v>
      </c>
      <c r="W30" s="80">
        <f>IF(P30=0,"-",V30/P30)</f>
        <v>0.16666666666667</v>
      </c>
      <c r="X30" s="335">
        <v>8000</v>
      </c>
      <c r="Y30" s="336">
        <f>IFERROR(X30/P30,"-")</f>
        <v>1333.3333333333</v>
      </c>
      <c r="Z30" s="336">
        <f>IFERROR(X30/V30,"-")</f>
        <v>8000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0.16666666666667</v>
      </c>
      <c r="BY30" s="126">
        <v>1</v>
      </c>
      <c r="BZ30" s="127">
        <f>IFERROR(BY30/BW30,"-")</f>
        <v>1</v>
      </c>
      <c r="CA30" s="128">
        <v>30000</v>
      </c>
      <c r="CB30" s="129">
        <f>IFERROR(CA30/BW30,"-")</f>
        <v>30000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8000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122</v>
      </c>
      <c r="C31" s="347"/>
      <c r="D31" s="347" t="s">
        <v>94</v>
      </c>
      <c r="E31" s="347" t="s">
        <v>95</v>
      </c>
      <c r="F31" s="347" t="s">
        <v>79</v>
      </c>
      <c r="G31" s="88"/>
      <c r="H31" s="88" t="s">
        <v>114</v>
      </c>
      <c r="I31" s="88"/>
      <c r="J31" s="330"/>
      <c r="K31" s="79">
        <v>19</v>
      </c>
      <c r="L31" s="79">
        <v>0</v>
      </c>
      <c r="M31" s="79">
        <v>92</v>
      </c>
      <c r="N31" s="89">
        <v>4</v>
      </c>
      <c r="O31" s="90">
        <v>0</v>
      </c>
      <c r="P31" s="91">
        <f>N31+O31</f>
        <v>4</v>
      </c>
      <c r="Q31" s="80">
        <f>IFERROR(P31/M31,"-")</f>
        <v>0.043478260869565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0.25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123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72</v>
      </c>
      <c r="L32" s="79">
        <v>51</v>
      </c>
      <c r="M32" s="79">
        <v>16</v>
      </c>
      <c r="N32" s="89">
        <v>2</v>
      </c>
      <c r="O32" s="90">
        <v>0</v>
      </c>
      <c r="P32" s="91">
        <f>N32+O32</f>
        <v>2</v>
      </c>
      <c r="Q32" s="80">
        <f>IFERROR(P32/M32,"-")</f>
        <v>0.125</v>
      </c>
      <c r="R32" s="79">
        <v>1</v>
      </c>
      <c r="S32" s="79">
        <v>0</v>
      </c>
      <c r="T32" s="80">
        <f>IFERROR(R32/(P32),"-")</f>
        <v>0.5</v>
      </c>
      <c r="U32" s="336"/>
      <c r="V32" s="82">
        <v>2</v>
      </c>
      <c r="W32" s="80">
        <f>IF(P32=0,"-",V32/P32)</f>
        <v>1</v>
      </c>
      <c r="X32" s="335">
        <v>100000</v>
      </c>
      <c r="Y32" s="336">
        <f>IFERROR(X32/P32,"-")</f>
        <v>50000</v>
      </c>
      <c r="Z32" s="336">
        <f>IFERROR(X32/V32,"-")</f>
        <v>50000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1</v>
      </c>
      <c r="BY32" s="126">
        <v>2</v>
      </c>
      <c r="BZ32" s="127">
        <f>IFERROR(BY32/BW32,"-")</f>
        <v>1</v>
      </c>
      <c r="CA32" s="128">
        <v>103000</v>
      </c>
      <c r="CB32" s="129">
        <f>IFERROR(CA32/BW32,"-")</f>
        <v>51500</v>
      </c>
      <c r="CC32" s="130"/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100000</v>
      </c>
      <c r="CQ32" s="139">
        <v>85000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0.46923076923077</v>
      </c>
      <c r="B33" s="347" t="s">
        <v>124</v>
      </c>
      <c r="C33" s="347"/>
      <c r="D33" s="347" t="s">
        <v>125</v>
      </c>
      <c r="E33" s="347" t="s">
        <v>126</v>
      </c>
      <c r="F33" s="347" t="s">
        <v>67</v>
      </c>
      <c r="G33" s="88" t="s">
        <v>127</v>
      </c>
      <c r="H33" s="88" t="s">
        <v>128</v>
      </c>
      <c r="I33" s="88" t="s">
        <v>129</v>
      </c>
      <c r="J33" s="330">
        <v>260000</v>
      </c>
      <c r="K33" s="79">
        <v>0</v>
      </c>
      <c r="L33" s="79">
        <v>0</v>
      </c>
      <c r="M33" s="79">
        <v>0</v>
      </c>
      <c r="N33" s="89">
        <v>3</v>
      </c>
      <c r="O33" s="90">
        <v>0</v>
      </c>
      <c r="P33" s="91">
        <f>N33+O33</f>
        <v>3</v>
      </c>
      <c r="Q33" s="80" t="str">
        <f>IFERROR(P33/M33,"-")</f>
        <v>-</v>
      </c>
      <c r="R33" s="79">
        <v>0</v>
      </c>
      <c r="S33" s="79">
        <v>1</v>
      </c>
      <c r="T33" s="80">
        <f>IFERROR(R33/(P33),"-")</f>
        <v>0</v>
      </c>
      <c r="U33" s="336">
        <f>IFERROR(J33/SUM(N33:O37),"-")</f>
        <v>17333.333333333</v>
      </c>
      <c r="V33" s="82">
        <v>1</v>
      </c>
      <c r="W33" s="80">
        <f>IF(P33=0,"-",V33/P33)</f>
        <v>0.33333333333333</v>
      </c>
      <c r="X33" s="335">
        <v>24000</v>
      </c>
      <c r="Y33" s="336">
        <f>IFERROR(X33/P33,"-")</f>
        <v>8000</v>
      </c>
      <c r="Z33" s="336">
        <f>IFERROR(X33/V33,"-")</f>
        <v>24000</v>
      </c>
      <c r="AA33" s="330">
        <f>SUM(X33:X37)-SUM(J33:J37)</f>
        <v>-138000</v>
      </c>
      <c r="AB33" s="83">
        <f>SUM(X33:X37)/SUM(J33:J37)</f>
        <v>0.46923076923077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0.33333333333333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>
        <v>1</v>
      </c>
      <c r="BZ33" s="127">
        <f>IFERROR(BY33/BW33,"-")</f>
        <v>1</v>
      </c>
      <c r="CA33" s="128">
        <v>24000</v>
      </c>
      <c r="CB33" s="129">
        <f>IFERROR(CA33/BW33,"-")</f>
        <v>24000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24000</v>
      </c>
      <c r="CQ33" s="139">
        <v>24000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131</v>
      </c>
      <c r="E34" s="347" t="s">
        <v>132</v>
      </c>
      <c r="F34" s="347" t="s">
        <v>79</v>
      </c>
      <c r="G34" s="88"/>
      <c r="H34" s="88" t="s">
        <v>128</v>
      </c>
      <c r="I34" s="88"/>
      <c r="J34" s="330"/>
      <c r="K34" s="79">
        <v>10</v>
      </c>
      <c r="L34" s="79">
        <v>0</v>
      </c>
      <c r="M34" s="79">
        <v>22</v>
      </c>
      <c r="N34" s="89">
        <v>3</v>
      </c>
      <c r="O34" s="90">
        <v>0</v>
      </c>
      <c r="P34" s="91">
        <f>N34+O34</f>
        <v>3</v>
      </c>
      <c r="Q34" s="80">
        <f>IFERROR(P34/M34,"-")</f>
        <v>0.13636363636364</v>
      </c>
      <c r="R34" s="79">
        <v>0</v>
      </c>
      <c r="S34" s="79">
        <v>0</v>
      </c>
      <c r="T34" s="80">
        <f>IFERROR(R34/(P34),"-")</f>
        <v>0</v>
      </c>
      <c r="U34" s="336"/>
      <c r="V34" s="82">
        <v>1</v>
      </c>
      <c r="W34" s="80">
        <f>IF(P34=0,"-",V34/P34)</f>
        <v>0.33333333333333</v>
      </c>
      <c r="X34" s="335">
        <v>3000</v>
      </c>
      <c r="Y34" s="336">
        <f>IFERROR(X34/P34,"-")</f>
        <v>1000</v>
      </c>
      <c r="Z34" s="336">
        <f>IFERROR(X34/V34,"-")</f>
        <v>3000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>
        <v>1</v>
      </c>
      <c r="BQ34" s="120">
        <f>IFERROR(BP34/BN34,"-")</f>
        <v>0.5</v>
      </c>
      <c r="BR34" s="121">
        <v>3000</v>
      </c>
      <c r="BS34" s="122">
        <f>IFERROR(BR34/BN34,"-")</f>
        <v>1500</v>
      </c>
      <c r="BT34" s="123">
        <v>1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112</v>
      </c>
      <c r="E35" s="347" t="s">
        <v>66</v>
      </c>
      <c r="F35" s="347" t="s">
        <v>67</v>
      </c>
      <c r="G35" s="88"/>
      <c r="H35" s="88" t="s">
        <v>128</v>
      </c>
      <c r="I35" s="88"/>
      <c r="J35" s="330"/>
      <c r="K35" s="79">
        <v>0</v>
      </c>
      <c r="L35" s="79">
        <v>0</v>
      </c>
      <c r="M35" s="79">
        <v>0</v>
      </c>
      <c r="N35" s="89">
        <v>5</v>
      </c>
      <c r="O35" s="90">
        <v>0</v>
      </c>
      <c r="P35" s="91">
        <f>N35+O35</f>
        <v>5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0.2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135</v>
      </c>
      <c r="E36" s="347" t="s">
        <v>136</v>
      </c>
      <c r="F36" s="347" t="s">
        <v>79</v>
      </c>
      <c r="G36" s="88"/>
      <c r="H36" s="88" t="s">
        <v>128</v>
      </c>
      <c r="I36" s="88"/>
      <c r="J36" s="330"/>
      <c r="K36" s="79">
        <v>4</v>
      </c>
      <c r="L36" s="79">
        <v>0</v>
      </c>
      <c r="M36" s="79">
        <v>27</v>
      </c>
      <c r="N36" s="89">
        <v>1</v>
      </c>
      <c r="O36" s="90">
        <v>0</v>
      </c>
      <c r="P36" s="91">
        <f>N36+O36</f>
        <v>1</v>
      </c>
      <c r="Q36" s="80">
        <f>IFERROR(P36/M36,"-")</f>
        <v>0.037037037037037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110</v>
      </c>
      <c r="E37" s="347" t="s">
        <v>110</v>
      </c>
      <c r="F37" s="347" t="s">
        <v>72</v>
      </c>
      <c r="G37" s="88"/>
      <c r="H37" s="88"/>
      <c r="I37" s="88"/>
      <c r="J37" s="330"/>
      <c r="K37" s="79">
        <v>41</v>
      </c>
      <c r="L37" s="79">
        <v>20</v>
      </c>
      <c r="M37" s="79">
        <v>7</v>
      </c>
      <c r="N37" s="89">
        <v>3</v>
      </c>
      <c r="O37" s="90">
        <v>0</v>
      </c>
      <c r="P37" s="91">
        <f>N37+O37</f>
        <v>3</v>
      </c>
      <c r="Q37" s="80">
        <f>IFERROR(P37/M37,"-")</f>
        <v>0.42857142857143</v>
      </c>
      <c r="R37" s="79">
        <v>1</v>
      </c>
      <c r="S37" s="79">
        <v>0</v>
      </c>
      <c r="T37" s="80">
        <f>IFERROR(R37/(P37),"-")</f>
        <v>0.33333333333333</v>
      </c>
      <c r="U37" s="336"/>
      <c r="V37" s="82">
        <v>1</v>
      </c>
      <c r="W37" s="80">
        <f>IF(P37=0,"-",V37/P37)</f>
        <v>0.33333333333333</v>
      </c>
      <c r="X37" s="335">
        <v>95000</v>
      </c>
      <c r="Y37" s="336">
        <f>IFERROR(X37/P37,"-")</f>
        <v>31666.666666667</v>
      </c>
      <c r="Z37" s="336">
        <f>IFERROR(X37/V37,"-")</f>
        <v>95000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0.33333333333333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0.66666666666667</v>
      </c>
      <c r="BY37" s="126">
        <v>1</v>
      </c>
      <c r="BZ37" s="127">
        <f>IFERROR(BY37/BW37,"-")</f>
        <v>0.5</v>
      </c>
      <c r="CA37" s="128">
        <v>95000</v>
      </c>
      <c r="CB37" s="129">
        <f>IFERROR(CA37/BW37,"-")</f>
        <v>47500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95000</v>
      </c>
      <c r="CQ37" s="139">
        <v>95000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0.030769230769231</v>
      </c>
      <c r="B38" s="347" t="s">
        <v>138</v>
      </c>
      <c r="C38" s="347"/>
      <c r="D38" s="347" t="s">
        <v>120</v>
      </c>
      <c r="E38" s="347" t="s">
        <v>121</v>
      </c>
      <c r="F38" s="347" t="s">
        <v>67</v>
      </c>
      <c r="G38" s="88" t="s">
        <v>139</v>
      </c>
      <c r="H38" s="88" t="s">
        <v>128</v>
      </c>
      <c r="I38" s="88" t="s">
        <v>140</v>
      </c>
      <c r="J38" s="330">
        <v>260000</v>
      </c>
      <c r="K38" s="79">
        <v>0</v>
      </c>
      <c r="L38" s="79">
        <v>0</v>
      </c>
      <c r="M38" s="79">
        <v>0</v>
      </c>
      <c r="N38" s="89">
        <v>7</v>
      </c>
      <c r="O38" s="90">
        <v>0</v>
      </c>
      <c r="P38" s="91">
        <f>N38+O38</f>
        <v>7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12380.952380952</v>
      </c>
      <c r="V38" s="82">
        <v>1</v>
      </c>
      <c r="W38" s="80">
        <f>IF(P38=0,"-",V38/P38)</f>
        <v>0.14285714285714</v>
      </c>
      <c r="X38" s="335">
        <v>3000</v>
      </c>
      <c r="Y38" s="336">
        <f>IFERROR(X38/P38,"-")</f>
        <v>428.57142857143</v>
      </c>
      <c r="Z38" s="336">
        <f>IFERROR(X38/V38,"-")</f>
        <v>3000</v>
      </c>
      <c r="AA38" s="330">
        <f>SUM(X38:X41)-SUM(J38:J41)</f>
        <v>-252000</v>
      </c>
      <c r="AB38" s="83">
        <f>SUM(X38:X41)/SUM(J38:J41)</f>
        <v>0.030769230769231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0.14285714285714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0.14285714285714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0.57142857142857</v>
      </c>
      <c r="BY38" s="126">
        <v>1</v>
      </c>
      <c r="BZ38" s="127">
        <f>IFERROR(BY38/BW38,"-")</f>
        <v>0.25</v>
      </c>
      <c r="CA38" s="128">
        <v>3000</v>
      </c>
      <c r="CB38" s="129">
        <f>IFERROR(CA38/BW38,"-")</f>
        <v>750</v>
      </c>
      <c r="CC38" s="130">
        <v>1</v>
      </c>
      <c r="CD38" s="130"/>
      <c r="CE38" s="130"/>
      <c r="CF38" s="131">
        <v>1</v>
      </c>
      <c r="CG38" s="132">
        <f>IF(P38=0,"",IF(CF38=0,"",(CF38/P38)))</f>
        <v>0.14285714285714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142</v>
      </c>
      <c r="E39" s="347" t="s">
        <v>136</v>
      </c>
      <c r="F39" s="347" t="s">
        <v>79</v>
      </c>
      <c r="G39" s="88"/>
      <c r="H39" s="88" t="s">
        <v>128</v>
      </c>
      <c r="I39" s="88" t="s">
        <v>143</v>
      </c>
      <c r="J39" s="330"/>
      <c r="K39" s="79">
        <v>13</v>
      </c>
      <c r="L39" s="79">
        <v>0</v>
      </c>
      <c r="M39" s="79">
        <v>67</v>
      </c>
      <c r="N39" s="89">
        <v>4</v>
      </c>
      <c r="O39" s="90">
        <v>0</v>
      </c>
      <c r="P39" s="91">
        <f>N39+O39</f>
        <v>4</v>
      </c>
      <c r="Q39" s="80">
        <f>IFERROR(P39/M39,"-")</f>
        <v>0.059701492537313</v>
      </c>
      <c r="R39" s="79">
        <v>0</v>
      </c>
      <c r="S39" s="79">
        <v>2</v>
      </c>
      <c r="T39" s="80">
        <f>IFERROR(R39/(P39),"-")</f>
        <v>0</v>
      </c>
      <c r="U39" s="336"/>
      <c r="V39" s="82">
        <v>1</v>
      </c>
      <c r="W39" s="80">
        <f>IF(P39=0,"-",V39/P39)</f>
        <v>0.25</v>
      </c>
      <c r="X39" s="335">
        <v>5000</v>
      </c>
      <c r="Y39" s="336">
        <f>IFERROR(X39/P39,"-")</f>
        <v>1250</v>
      </c>
      <c r="Z39" s="336">
        <f>IFERROR(X39/V39,"-")</f>
        <v>5000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0.5</v>
      </c>
      <c r="BY39" s="126">
        <v>1</v>
      </c>
      <c r="BZ39" s="127">
        <f>IFERROR(BY39/BW39,"-")</f>
        <v>0.5</v>
      </c>
      <c r="CA39" s="128">
        <v>5000</v>
      </c>
      <c r="CB39" s="129">
        <f>IFERROR(CA39/BW39,"-")</f>
        <v>2500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144</v>
      </c>
      <c r="C40" s="347"/>
      <c r="D40" s="347" t="s">
        <v>112</v>
      </c>
      <c r="E40" s="347" t="s">
        <v>66</v>
      </c>
      <c r="F40" s="347" t="s">
        <v>67</v>
      </c>
      <c r="G40" s="88"/>
      <c r="H40" s="88" t="s">
        <v>128</v>
      </c>
      <c r="I40" s="88" t="s">
        <v>145</v>
      </c>
      <c r="J40" s="330"/>
      <c r="K40" s="79">
        <v>0</v>
      </c>
      <c r="L40" s="79">
        <v>0</v>
      </c>
      <c r="M40" s="79">
        <v>0</v>
      </c>
      <c r="N40" s="89">
        <v>6</v>
      </c>
      <c r="O40" s="90">
        <v>0</v>
      </c>
      <c r="P40" s="91">
        <f>N40+O40</f>
        <v>6</v>
      </c>
      <c r="Q40" s="80" t="str">
        <f>IFERROR(P40/M40,"-")</f>
        <v>-</v>
      </c>
      <c r="R40" s="79">
        <v>1</v>
      </c>
      <c r="S40" s="79">
        <v>0</v>
      </c>
      <c r="T40" s="80">
        <f>IFERROR(R40/(P40),"-")</f>
        <v>0.16666666666667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110</v>
      </c>
      <c r="E41" s="347" t="s">
        <v>110</v>
      </c>
      <c r="F41" s="347" t="s">
        <v>72</v>
      </c>
      <c r="G41" s="88"/>
      <c r="H41" s="88"/>
      <c r="I41" s="88"/>
      <c r="J41" s="330"/>
      <c r="K41" s="79">
        <v>45</v>
      </c>
      <c r="L41" s="79">
        <v>24</v>
      </c>
      <c r="M41" s="79">
        <v>7</v>
      </c>
      <c r="N41" s="89">
        <v>4</v>
      </c>
      <c r="O41" s="90">
        <v>0</v>
      </c>
      <c r="P41" s="91">
        <f>N41+O41</f>
        <v>4</v>
      </c>
      <c r="Q41" s="80">
        <f>IFERROR(P41/M41,"-")</f>
        <v>0.57142857142857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2</v>
      </c>
      <c r="CG41" s="132">
        <f>IF(P41=0,"",IF(CF41=0,"",(CF41/P41)))</f>
        <v>0.5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1.3</v>
      </c>
      <c r="B42" s="347" t="s">
        <v>147</v>
      </c>
      <c r="C42" s="347"/>
      <c r="D42" s="347" t="s">
        <v>148</v>
      </c>
      <c r="E42" s="347" t="s">
        <v>149</v>
      </c>
      <c r="F42" s="347" t="s">
        <v>67</v>
      </c>
      <c r="G42" s="88" t="s">
        <v>150</v>
      </c>
      <c r="H42" s="88" t="s">
        <v>114</v>
      </c>
      <c r="I42" s="88" t="s">
        <v>140</v>
      </c>
      <c r="J42" s="330">
        <v>200000</v>
      </c>
      <c r="K42" s="79">
        <v>0</v>
      </c>
      <c r="L42" s="79">
        <v>0</v>
      </c>
      <c r="M42" s="79">
        <v>0</v>
      </c>
      <c r="N42" s="89">
        <v>7</v>
      </c>
      <c r="O42" s="90">
        <v>0</v>
      </c>
      <c r="P42" s="91">
        <f>N42+O42</f>
        <v>7</v>
      </c>
      <c r="Q42" s="80" t="str">
        <f>IFERROR(P42/M42,"-")</f>
        <v>-</v>
      </c>
      <c r="R42" s="79">
        <v>0</v>
      </c>
      <c r="S42" s="79">
        <v>1</v>
      </c>
      <c r="T42" s="80">
        <f>IFERROR(R42/(P42),"-")</f>
        <v>0</v>
      </c>
      <c r="U42" s="336">
        <f>IFERROR(J42/SUM(N42:O45),"-")</f>
        <v>16666.666666667</v>
      </c>
      <c r="V42" s="82">
        <v>1</v>
      </c>
      <c r="W42" s="80">
        <f>IF(P42=0,"-",V42/P42)</f>
        <v>0.14285714285714</v>
      </c>
      <c r="X42" s="335">
        <v>260000</v>
      </c>
      <c r="Y42" s="336">
        <f>IFERROR(X42/P42,"-")</f>
        <v>37142.857142857</v>
      </c>
      <c r="Z42" s="336">
        <f>IFERROR(X42/V42,"-")</f>
        <v>260000</v>
      </c>
      <c r="AA42" s="330">
        <f>SUM(X42:X45)-SUM(J42:J45)</f>
        <v>60000</v>
      </c>
      <c r="AB42" s="83">
        <f>SUM(X42:X45)/SUM(J42:J45)</f>
        <v>1.3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0.14285714285714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0.28571428571429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0.28571428571429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0.28571428571429</v>
      </c>
      <c r="BY42" s="126">
        <v>1</v>
      </c>
      <c r="BZ42" s="127">
        <f>IFERROR(BY42/BW42,"-")</f>
        <v>0.5</v>
      </c>
      <c r="CA42" s="128">
        <v>260000</v>
      </c>
      <c r="CB42" s="129">
        <f>IFERROR(CA42/BW42,"-")</f>
        <v>130000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260000</v>
      </c>
      <c r="CQ42" s="139">
        <v>260000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347" t="s">
        <v>151</v>
      </c>
      <c r="C43" s="347"/>
      <c r="D43" s="347" t="s">
        <v>152</v>
      </c>
      <c r="E43" s="347" t="s">
        <v>95</v>
      </c>
      <c r="F43" s="347" t="s">
        <v>79</v>
      </c>
      <c r="G43" s="88"/>
      <c r="H43" s="88" t="s">
        <v>114</v>
      </c>
      <c r="I43" s="88" t="s">
        <v>143</v>
      </c>
      <c r="J43" s="330"/>
      <c r="K43" s="79">
        <v>5</v>
      </c>
      <c r="L43" s="79">
        <v>0</v>
      </c>
      <c r="M43" s="79">
        <v>11</v>
      </c>
      <c r="N43" s="89">
        <v>2</v>
      </c>
      <c r="O43" s="90">
        <v>0</v>
      </c>
      <c r="P43" s="91">
        <f>N43+O43</f>
        <v>2</v>
      </c>
      <c r="Q43" s="80">
        <f>IFERROR(P43/M43,"-")</f>
        <v>0.18181818181818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2</v>
      </c>
      <c r="CG43" s="132">
        <f>IF(P43=0,"",IF(CF43=0,"",(CF43/P43)))</f>
        <v>1</v>
      </c>
      <c r="CH43" s="133">
        <v>1</v>
      </c>
      <c r="CI43" s="134">
        <f>IFERROR(CH43/CF43,"-")</f>
        <v>0.5</v>
      </c>
      <c r="CJ43" s="135">
        <v>28000</v>
      </c>
      <c r="CK43" s="136">
        <f>IFERROR(CJ43/CF43,"-")</f>
        <v>14000</v>
      </c>
      <c r="CL43" s="137"/>
      <c r="CM43" s="137"/>
      <c r="CN43" s="137">
        <v>1</v>
      </c>
      <c r="CO43" s="138">
        <v>0</v>
      </c>
      <c r="CP43" s="139">
        <v>0</v>
      </c>
      <c r="CQ43" s="139">
        <v>28000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153</v>
      </c>
      <c r="C44" s="347"/>
      <c r="D44" s="347" t="s">
        <v>154</v>
      </c>
      <c r="E44" s="347" t="s">
        <v>155</v>
      </c>
      <c r="F44" s="347" t="s">
        <v>67</v>
      </c>
      <c r="G44" s="88"/>
      <c r="H44" s="88" t="s">
        <v>114</v>
      </c>
      <c r="I44" s="88" t="s">
        <v>145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156</v>
      </c>
      <c r="C45" s="347"/>
      <c r="D45" s="347" t="s">
        <v>110</v>
      </c>
      <c r="E45" s="347" t="s">
        <v>110</v>
      </c>
      <c r="F45" s="347" t="s">
        <v>72</v>
      </c>
      <c r="G45" s="88"/>
      <c r="H45" s="88"/>
      <c r="I45" s="88"/>
      <c r="J45" s="330"/>
      <c r="K45" s="79">
        <v>35</v>
      </c>
      <c r="L45" s="79">
        <v>15</v>
      </c>
      <c r="M45" s="79">
        <v>4</v>
      </c>
      <c r="N45" s="89">
        <v>2</v>
      </c>
      <c r="O45" s="90">
        <v>0</v>
      </c>
      <c r="P45" s="91">
        <f>N45+O45</f>
        <v>2</v>
      </c>
      <c r="Q45" s="80">
        <f>IFERROR(P45/M45,"-")</f>
        <v>0.5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0.045</v>
      </c>
      <c r="B46" s="347" t="s">
        <v>157</v>
      </c>
      <c r="C46" s="347"/>
      <c r="D46" s="347" t="s">
        <v>158</v>
      </c>
      <c r="E46" s="347" t="s">
        <v>159</v>
      </c>
      <c r="F46" s="347" t="s">
        <v>67</v>
      </c>
      <c r="G46" s="88" t="s">
        <v>160</v>
      </c>
      <c r="H46" s="88" t="s">
        <v>161</v>
      </c>
      <c r="I46" s="88"/>
      <c r="J46" s="330">
        <v>200000</v>
      </c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>
        <f>IFERROR(J46/SUM(N46:O54),"-")</f>
        <v>28571.428571429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SUM(X46:X54)-SUM(J46:J54)</f>
        <v>-191000</v>
      </c>
      <c r="AB46" s="83">
        <f>SUM(X46:X54)/SUM(J46:J54)</f>
        <v>0.045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162</v>
      </c>
      <c r="C47" s="347"/>
      <c r="D47" s="347" t="s">
        <v>108</v>
      </c>
      <c r="E47" s="347" t="s">
        <v>101</v>
      </c>
      <c r="F47" s="347" t="s">
        <v>79</v>
      </c>
      <c r="G47" s="88" t="s">
        <v>163</v>
      </c>
      <c r="H47" s="88" t="s">
        <v>161</v>
      </c>
      <c r="I47" s="88"/>
      <c r="J47" s="330"/>
      <c r="K47" s="79">
        <v>3</v>
      </c>
      <c r="L47" s="79">
        <v>0</v>
      </c>
      <c r="M47" s="79">
        <v>12</v>
      </c>
      <c r="N47" s="89">
        <v>1</v>
      </c>
      <c r="O47" s="90">
        <v>0</v>
      </c>
      <c r="P47" s="91">
        <f>N47+O47</f>
        <v>1</v>
      </c>
      <c r="Q47" s="80">
        <f>IFERROR(P47/M47,"-")</f>
        <v>0.083333333333333</v>
      </c>
      <c r="R47" s="79">
        <v>0</v>
      </c>
      <c r="S47" s="79">
        <v>0</v>
      </c>
      <c r="T47" s="80">
        <f>IFERROR(R47/(P47),"-")</f>
        <v>0</v>
      </c>
      <c r="U47" s="336"/>
      <c r="V47" s="82">
        <v>1</v>
      </c>
      <c r="W47" s="80">
        <f>IF(P47=0,"-",V47/P47)</f>
        <v>1</v>
      </c>
      <c r="X47" s="335">
        <v>9000</v>
      </c>
      <c r="Y47" s="336">
        <f>IFERROR(X47/P47,"-")</f>
        <v>9000</v>
      </c>
      <c r="Z47" s="336">
        <f>IFERROR(X47/V47,"-")</f>
        <v>9000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1</v>
      </c>
      <c r="BG47" s="110">
        <v>1</v>
      </c>
      <c r="BH47" s="112">
        <f>IFERROR(BG47/BE47,"-")</f>
        <v>1</v>
      </c>
      <c r="BI47" s="113">
        <v>9000</v>
      </c>
      <c r="BJ47" s="114">
        <f>IFERROR(BI47/BE47,"-")</f>
        <v>9000</v>
      </c>
      <c r="BK47" s="115"/>
      <c r="BL47" s="115"/>
      <c r="BM47" s="115">
        <v>1</v>
      </c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9000</v>
      </c>
      <c r="CQ47" s="139">
        <v>9000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164</v>
      </c>
      <c r="C48" s="347"/>
      <c r="D48" s="347" t="s">
        <v>165</v>
      </c>
      <c r="E48" s="347" t="s">
        <v>166</v>
      </c>
      <c r="F48" s="347" t="s">
        <v>67</v>
      </c>
      <c r="G48" s="88" t="s">
        <v>167</v>
      </c>
      <c r="H48" s="88" t="s">
        <v>161</v>
      </c>
      <c r="I48" s="88"/>
      <c r="J48" s="330"/>
      <c r="K48" s="79">
        <v>0</v>
      </c>
      <c r="L48" s="79">
        <v>0</v>
      </c>
      <c r="M48" s="79">
        <v>0</v>
      </c>
      <c r="N48" s="89">
        <v>2</v>
      </c>
      <c r="O48" s="90">
        <v>0</v>
      </c>
      <c r="P48" s="91">
        <f>N48+O48</f>
        <v>2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79</v>
      </c>
      <c r="G49" s="88" t="s">
        <v>171</v>
      </c>
      <c r="H49" s="88" t="s">
        <v>161</v>
      </c>
      <c r="I49" s="88"/>
      <c r="J49" s="330"/>
      <c r="K49" s="79">
        <v>4</v>
      </c>
      <c r="L49" s="79">
        <v>0</v>
      </c>
      <c r="M49" s="79">
        <v>10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172</v>
      </c>
      <c r="C50" s="347"/>
      <c r="D50" s="347" t="s">
        <v>173</v>
      </c>
      <c r="E50" s="347" t="s">
        <v>121</v>
      </c>
      <c r="F50" s="347" t="s">
        <v>67</v>
      </c>
      <c r="G50" s="88" t="s">
        <v>174</v>
      </c>
      <c r="H50" s="88" t="s">
        <v>161</v>
      </c>
      <c r="I50" s="88"/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175</v>
      </c>
      <c r="C51" s="347"/>
      <c r="D51" s="347" t="s">
        <v>176</v>
      </c>
      <c r="E51" s="347" t="s">
        <v>177</v>
      </c>
      <c r="F51" s="347" t="s">
        <v>79</v>
      </c>
      <c r="G51" s="88" t="s">
        <v>178</v>
      </c>
      <c r="H51" s="88" t="s">
        <v>161</v>
      </c>
      <c r="I51" s="88"/>
      <c r="J51" s="330"/>
      <c r="K51" s="79">
        <v>7</v>
      </c>
      <c r="L51" s="79">
        <v>0</v>
      </c>
      <c r="M51" s="79">
        <v>31</v>
      </c>
      <c r="N51" s="89">
        <v>1</v>
      </c>
      <c r="O51" s="90">
        <v>0</v>
      </c>
      <c r="P51" s="91">
        <f>N51+O51</f>
        <v>1</v>
      </c>
      <c r="Q51" s="80">
        <f>IFERROR(P51/M51,"-")</f>
        <v>0.032258064516129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179</v>
      </c>
      <c r="C52" s="347"/>
      <c r="D52" s="347" t="s">
        <v>180</v>
      </c>
      <c r="E52" s="347" t="s">
        <v>181</v>
      </c>
      <c r="F52" s="347" t="s">
        <v>67</v>
      </c>
      <c r="G52" s="88" t="s">
        <v>182</v>
      </c>
      <c r="H52" s="88" t="s">
        <v>161</v>
      </c>
      <c r="I52" s="88"/>
      <c r="J52" s="330"/>
      <c r="K52" s="79">
        <v>0</v>
      </c>
      <c r="L52" s="79">
        <v>0</v>
      </c>
      <c r="M52" s="79">
        <v>0</v>
      </c>
      <c r="N52" s="89">
        <v>2</v>
      </c>
      <c r="O52" s="90">
        <v>0</v>
      </c>
      <c r="P52" s="91">
        <f>N52+O52</f>
        <v>2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183</v>
      </c>
      <c r="C53" s="347"/>
      <c r="D53" s="347" t="s">
        <v>184</v>
      </c>
      <c r="E53" s="347" t="s">
        <v>185</v>
      </c>
      <c r="F53" s="347" t="s">
        <v>79</v>
      </c>
      <c r="G53" s="88" t="s">
        <v>186</v>
      </c>
      <c r="H53" s="88" t="s">
        <v>161</v>
      </c>
      <c r="I53" s="88"/>
      <c r="J53" s="330"/>
      <c r="K53" s="79">
        <v>15</v>
      </c>
      <c r="L53" s="79">
        <v>0</v>
      </c>
      <c r="M53" s="79">
        <v>6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187</v>
      </c>
      <c r="C54" s="347"/>
      <c r="D54" s="347" t="s">
        <v>110</v>
      </c>
      <c r="E54" s="347" t="s">
        <v>110</v>
      </c>
      <c r="F54" s="347" t="s">
        <v>72</v>
      </c>
      <c r="G54" s="88" t="s">
        <v>188</v>
      </c>
      <c r="H54" s="88"/>
      <c r="I54" s="88"/>
      <c r="J54" s="330"/>
      <c r="K54" s="79">
        <v>21</v>
      </c>
      <c r="L54" s="79">
        <v>13</v>
      </c>
      <c r="M54" s="79">
        <v>4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1.0384615384615</v>
      </c>
      <c r="B55" s="347" t="s">
        <v>189</v>
      </c>
      <c r="C55" s="347"/>
      <c r="D55" s="347" t="s">
        <v>190</v>
      </c>
      <c r="E55" s="347" t="s">
        <v>191</v>
      </c>
      <c r="F55" s="347" t="s">
        <v>67</v>
      </c>
      <c r="G55" s="88" t="s">
        <v>192</v>
      </c>
      <c r="H55" s="88" t="s">
        <v>193</v>
      </c>
      <c r="I55" s="88" t="s">
        <v>194</v>
      </c>
      <c r="J55" s="330">
        <v>130000</v>
      </c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>
        <f>IFERROR(J55/SUM(N55:O70),"-")</f>
        <v>5909.0909090909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SUM(X55:X70)-SUM(J55:J70)</f>
        <v>5000</v>
      </c>
      <c r="AB55" s="83">
        <f>SUM(X55:X70)/SUM(J55:J70)</f>
        <v>1.0384615384615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195</v>
      </c>
      <c r="C56" s="347"/>
      <c r="D56" s="347" t="s">
        <v>196</v>
      </c>
      <c r="E56" s="347" t="s">
        <v>197</v>
      </c>
      <c r="F56" s="347" t="s">
        <v>79</v>
      </c>
      <c r="G56" s="88"/>
      <c r="H56" s="88" t="s">
        <v>193</v>
      </c>
      <c r="I56" s="88" t="s">
        <v>198</v>
      </c>
      <c r="J56" s="330"/>
      <c r="K56" s="79">
        <v>0</v>
      </c>
      <c r="L56" s="79">
        <v>0</v>
      </c>
      <c r="M56" s="79">
        <v>7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199</v>
      </c>
      <c r="C57" s="347"/>
      <c r="D57" s="347" t="s">
        <v>200</v>
      </c>
      <c r="E57" s="347" t="s">
        <v>201</v>
      </c>
      <c r="F57" s="347" t="s">
        <v>67</v>
      </c>
      <c r="G57" s="88"/>
      <c r="H57" s="88" t="s">
        <v>193</v>
      </c>
      <c r="I57" s="88" t="s">
        <v>202</v>
      </c>
      <c r="J57" s="330"/>
      <c r="K57" s="79">
        <v>0</v>
      </c>
      <c r="L57" s="79">
        <v>0</v>
      </c>
      <c r="M57" s="79">
        <v>0</v>
      </c>
      <c r="N57" s="89">
        <v>5</v>
      </c>
      <c r="O57" s="90">
        <v>0</v>
      </c>
      <c r="P57" s="91">
        <f>N57+O57</f>
        <v>5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2</v>
      </c>
      <c r="BO57" s="118">
        <f>IF(P57=0,"",IF(BN57=0,"",(BN57/P57)))</f>
        <v>0.4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0.2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203</v>
      </c>
      <c r="C58" s="347"/>
      <c r="D58" s="347" t="s">
        <v>110</v>
      </c>
      <c r="E58" s="347" t="s">
        <v>110</v>
      </c>
      <c r="F58" s="347" t="s">
        <v>72</v>
      </c>
      <c r="G58" s="88"/>
      <c r="H58" s="88"/>
      <c r="I58" s="88"/>
      <c r="J58" s="330"/>
      <c r="K58" s="79">
        <v>20</v>
      </c>
      <c r="L58" s="79">
        <v>5</v>
      </c>
      <c r="M58" s="79">
        <v>11</v>
      </c>
      <c r="N58" s="89">
        <v>3</v>
      </c>
      <c r="O58" s="90">
        <v>0</v>
      </c>
      <c r="P58" s="91">
        <f>N58+O58</f>
        <v>3</v>
      </c>
      <c r="Q58" s="80">
        <f>IFERROR(P58/M58,"-")</f>
        <v>0.27272727272727</v>
      </c>
      <c r="R58" s="79">
        <v>0</v>
      </c>
      <c r="S58" s="79">
        <v>0</v>
      </c>
      <c r="T58" s="80">
        <f>IFERROR(R58/(P58),"-")</f>
        <v>0</v>
      </c>
      <c r="U58" s="336"/>
      <c r="V58" s="82">
        <v>1</v>
      </c>
      <c r="W58" s="80">
        <f>IF(P58=0,"-",V58/P58)</f>
        <v>0.33333333333333</v>
      </c>
      <c r="X58" s="335">
        <v>135000</v>
      </c>
      <c r="Y58" s="336">
        <f>IFERROR(X58/P58,"-")</f>
        <v>45000</v>
      </c>
      <c r="Z58" s="336">
        <f>IFERROR(X58/V58,"-")</f>
        <v>135000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0.33333333333333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0.33333333333333</v>
      </c>
      <c r="BG58" s="110">
        <v>1</v>
      </c>
      <c r="BH58" s="112">
        <f>IFERROR(BG58/BE58,"-")</f>
        <v>1</v>
      </c>
      <c r="BI58" s="113">
        <v>135000</v>
      </c>
      <c r="BJ58" s="114">
        <f>IFERROR(BI58/BE58,"-")</f>
        <v>135000</v>
      </c>
      <c r="BK58" s="115"/>
      <c r="BL58" s="115"/>
      <c r="BM58" s="115">
        <v>1</v>
      </c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0.33333333333333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135000</v>
      </c>
      <c r="CQ58" s="139">
        <v>135000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347" t="s">
        <v>204</v>
      </c>
      <c r="C59" s="347"/>
      <c r="D59" s="347" t="s">
        <v>205</v>
      </c>
      <c r="E59" s="347" t="s">
        <v>206</v>
      </c>
      <c r="F59" s="347" t="s">
        <v>67</v>
      </c>
      <c r="G59" s="88" t="s">
        <v>192</v>
      </c>
      <c r="H59" s="88" t="s">
        <v>207</v>
      </c>
      <c r="I59" s="88" t="s">
        <v>208</v>
      </c>
      <c r="J59" s="330"/>
      <c r="K59" s="79">
        <v>0</v>
      </c>
      <c r="L59" s="79">
        <v>0</v>
      </c>
      <c r="M59" s="79">
        <v>0</v>
      </c>
      <c r="N59" s="89">
        <v>2</v>
      </c>
      <c r="O59" s="90">
        <v>0</v>
      </c>
      <c r="P59" s="91">
        <f>N59+O59</f>
        <v>2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209</v>
      </c>
      <c r="C60" s="347"/>
      <c r="D60" s="347" t="s">
        <v>205</v>
      </c>
      <c r="E60" s="347" t="s">
        <v>206</v>
      </c>
      <c r="F60" s="347" t="s">
        <v>72</v>
      </c>
      <c r="G60" s="88"/>
      <c r="H60" s="88"/>
      <c r="I60" s="88"/>
      <c r="J60" s="330"/>
      <c r="K60" s="79">
        <v>1</v>
      </c>
      <c r="L60" s="79">
        <v>1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210</v>
      </c>
      <c r="C61" s="347"/>
      <c r="D61" s="347" t="s">
        <v>211</v>
      </c>
      <c r="E61" s="347" t="s">
        <v>212</v>
      </c>
      <c r="F61" s="347" t="s">
        <v>67</v>
      </c>
      <c r="G61" s="88" t="s">
        <v>213</v>
      </c>
      <c r="H61" s="88" t="s">
        <v>193</v>
      </c>
      <c r="I61" s="88" t="s">
        <v>194</v>
      </c>
      <c r="J61" s="330"/>
      <c r="K61" s="79">
        <v>0</v>
      </c>
      <c r="L61" s="79">
        <v>0</v>
      </c>
      <c r="M61" s="79">
        <v>0</v>
      </c>
      <c r="N61" s="89">
        <v>1</v>
      </c>
      <c r="O61" s="90">
        <v>0</v>
      </c>
      <c r="P61" s="91">
        <f>N61+O61</f>
        <v>1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>
        <v>1</v>
      </c>
      <c r="CG61" s="132">
        <f>IF(P61=0,"",IF(CF61=0,"",(CF61/P61)))</f>
        <v>1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214</v>
      </c>
      <c r="C62" s="347"/>
      <c r="D62" s="347" t="s">
        <v>215</v>
      </c>
      <c r="E62" s="347" t="s">
        <v>166</v>
      </c>
      <c r="F62" s="347" t="s">
        <v>79</v>
      </c>
      <c r="G62" s="88"/>
      <c r="H62" s="88" t="s">
        <v>193</v>
      </c>
      <c r="I62" s="88" t="s">
        <v>198</v>
      </c>
      <c r="J62" s="330"/>
      <c r="K62" s="79">
        <v>1</v>
      </c>
      <c r="L62" s="79">
        <v>0</v>
      </c>
      <c r="M62" s="79">
        <v>10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216</v>
      </c>
      <c r="C63" s="347"/>
      <c r="D63" s="347" t="s">
        <v>217</v>
      </c>
      <c r="E63" s="347" t="s">
        <v>218</v>
      </c>
      <c r="F63" s="347" t="s">
        <v>67</v>
      </c>
      <c r="G63" s="88"/>
      <c r="H63" s="88" t="s">
        <v>193</v>
      </c>
      <c r="I63" s="88" t="s">
        <v>202</v>
      </c>
      <c r="J63" s="330"/>
      <c r="K63" s="79">
        <v>0</v>
      </c>
      <c r="L63" s="79">
        <v>0</v>
      </c>
      <c r="M63" s="79">
        <v>0</v>
      </c>
      <c r="N63" s="89">
        <v>3</v>
      </c>
      <c r="O63" s="90">
        <v>0</v>
      </c>
      <c r="P63" s="91">
        <f>N63+O63</f>
        <v>3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0.33333333333333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1</v>
      </c>
      <c r="BF63" s="111">
        <f>IF(P63=0,"",IF(BE63=0,"",(BE63/P63)))</f>
        <v>0.33333333333333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0.33333333333333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219</v>
      </c>
      <c r="C64" s="347"/>
      <c r="D64" s="347" t="s">
        <v>220</v>
      </c>
      <c r="E64" s="347" t="s">
        <v>221</v>
      </c>
      <c r="F64" s="347" t="s">
        <v>79</v>
      </c>
      <c r="G64" s="88"/>
      <c r="H64" s="88" t="s">
        <v>193</v>
      </c>
      <c r="I64" s="348" t="s">
        <v>222</v>
      </c>
      <c r="J64" s="330"/>
      <c r="K64" s="79">
        <v>6</v>
      </c>
      <c r="L64" s="79">
        <v>0</v>
      </c>
      <c r="M64" s="79">
        <v>30</v>
      </c>
      <c r="N64" s="89">
        <v>4</v>
      </c>
      <c r="O64" s="90">
        <v>0</v>
      </c>
      <c r="P64" s="91">
        <f>N64+O64</f>
        <v>4</v>
      </c>
      <c r="Q64" s="80">
        <f>IFERROR(P64/M64,"-")</f>
        <v>0.13333333333333</v>
      </c>
      <c r="R64" s="79">
        <v>0</v>
      </c>
      <c r="S64" s="79">
        <v>1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0.25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0.25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223</v>
      </c>
      <c r="C65" s="347"/>
      <c r="D65" s="347" t="s">
        <v>110</v>
      </c>
      <c r="E65" s="347" t="s">
        <v>110</v>
      </c>
      <c r="F65" s="347" t="s">
        <v>72</v>
      </c>
      <c r="G65" s="88"/>
      <c r="H65" s="88"/>
      <c r="I65" s="88"/>
      <c r="J65" s="330"/>
      <c r="K65" s="79">
        <v>14</v>
      </c>
      <c r="L65" s="79">
        <v>8</v>
      </c>
      <c r="M65" s="79">
        <v>1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224</v>
      </c>
      <c r="C66" s="347"/>
      <c r="D66" s="347" t="s">
        <v>225</v>
      </c>
      <c r="E66" s="347" t="s">
        <v>226</v>
      </c>
      <c r="F66" s="347" t="s">
        <v>67</v>
      </c>
      <c r="G66" s="88" t="s">
        <v>227</v>
      </c>
      <c r="H66" s="88" t="s">
        <v>193</v>
      </c>
      <c r="I66" s="88" t="s">
        <v>194</v>
      </c>
      <c r="J66" s="330"/>
      <c r="K66" s="79">
        <v>0</v>
      </c>
      <c r="L66" s="79">
        <v>0</v>
      </c>
      <c r="M66" s="79">
        <v>0</v>
      </c>
      <c r="N66" s="89">
        <v>1</v>
      </c>
      <c r="O66" s="90">
        <v>0</v>
      </c>
      <c r="P66" s="91">
        <f>N66+O66</f>
        <v>1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228</v>
      </c>
      <c r="C67" s="347"/>
      <c r="D67" s="347" t="s">
        <v>229</v>
      </c>
      <c r="E67" s="347" t="s">
        <v>230</v>
      </c>
      <c r="F67" s="347" t="s">
        <v>79</v>
      </c>
      <c r="G67" s="88"/>
      <c r="H67" s="88" t="s">
        <v>193</v>
      </c>
      <c r="I67" s="88" t="s">
        <v>198</v>
      </c>
      <c r="J67" s="330"/>
      <c r="K67" s="79">
        <v>1</v>
      </c>
      <c r="L67" s="79">
        <v>0</v>
      </c>
      <c r="M67" s="79">
        <v>5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231</v>
      </c>
      <c r="C68" s="347"/>
      <c r="D68" s="347" t="s">
        <v>232</v>
      </c>
      <c r="E68" s="347" t="s">
        <v>233</v>
      </c>
      <c r="F68" s="347" t="s">
        <v>67</v>
      </c>
      <c r="G68" s="88"/>
      <c r="H68" s="88" t="s">
        <v>193</v>
      </c>
      <c r="I68" s="88" t="s">
        <v>202</v>
      </c>
      <c r="J68" s="330"/>
      <c r="K68" s="79">
        <v>0</v>
      </c>
      <c r="L68" s="79">
        <v>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234</v>
      </c>
      <c r="C69" s="347"/>
      <c r="D69" s="347" t="s">
        <v>235</v>
      </c>
      <c r="E69" s="347" t="s">
        <v>218</v>
      </c>
      <c r="F69" s="347" t="s">
        <v>79</v>
      </c>
      <c r="G69" s="88"/>
      <c r="H69" s="88" t="s">
        <v>193</v>
      </c>
      <c r="I69" s="348" t="s">
        <v>222</v>
      </c>
      <c r="J69" s="330"/>
      <c r="K69" s="79">
        <v>2</v>
      </c>
      <c r="L69" s="79">
        <v>0</v>
      </c>
      <c r="M69" s="79">
        <v>21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236</v>
      </c>
      <c r="C70" s="347"/>
      <c r="D70" s="347" t="s">
        <v>110</v>
      </c>
      <c r="E70" s="347" t="s">
        <v>110</v>
      </c>
      <c r="F70" s="347" t="s">
        <v>72</v>
      </c>
      <c r="G70" s="88"/>
      <c r="H70" s="88"/>
      <c r="I70" s="88"/>
      <c r="J70" s="330"/>
      <c r="K70" s="79">
        <v>13</v>
      </c>
      <c r="L70" s="79">
        <v>9</v>
      </c>
      <c r="M70" s="79">
        <v>4</v>
      </c>
      <c r="N70" s="89">
        <v>2</v>
      </c>
      <c r="O70" s="90">
        <v>0</v>
      </c>
      <c r="P70" s="91">
        <f>N70+O70</f>
        <v>2</v>
      </c>
      <c r="Q70" s="80">
        <f>IFERROR(P70/M70,"-")</f>
        <v>0.5</v>
      </c>
      <c r="R70" s="79">
        <v>0</v>
      </c>
      <c r="S70" s="79">
        <v>1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>
        <v>1</v>
      </c>
      <c r="AW70" s="105">
        <f>IF(P70=0,"",IF(AV70=0,"",(AV70/P70)))</f>
        <v>0.5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0.066666666666667</v>
      </c>
      <c r="B71" s="347" t="s">
        <v>237</v>
      </c>
      <c r="C71" s="347"/>
      <c r="D71" s="347" t="s">
        <v>238</v>
      </c>
      <c r="E71" s="347" t="s">
        <v>239</v>
      </c>
      <c r="F71" s="347" t="s">
        <v>67</v>
      </c>
      <c r="G71" s="88" t="s">
        <v>113</v>
      </c>
      <c r="H71" s="88" t="s">
        <v>240</v>
      </c>
      <c r="I71" s="349" t="s">
        <v>241</v>
      </c>
      <c r="J71" s="330">
        <v>150000</v>
      </c>
      <c r="K71" s="79">
        <v>0</v>
      </c>
      <c r="L71" s="79">
        <v>0</v>
      </c>
      <c r="M71" s="79">
        <v>0</v>
      </c>
      <c r="N71" s="89">
        <v>7</v>
      </c>
      <c r="O71" s="90">
        <v>0</v>
      </c>
      <c r="P71" s="91">
        <f>N71+O71</f>
        <v>7</v>
      </c>
      <c r="Q71" s="80" t="str">
        <f>IFERROR(P71/M71,"-")</f>
        <v>-</v>
      </c>
      <c r="R71" s="79">
        <v>0</v>
      </c>
      <c r="S71" s="79">
        <v>1</v>
      </c>
      <c r="T71" s="80">
        <f>IFERROR(R71/(P71),"-")</f>
        <v>0</v>
      </c>
      <c r="U71" s="336">
        <f>IFERROR(J71/SUM(N71:O72),"-")</f>
        <v>18750</v>
      </c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>
        <f>SUM(X71:X72)-SUM(J71:J72)</f>
        <v>-140000</v>
      </c>
      <c r="AB71" s="83">
        <f>SUM(X71:X72)/SUM(J71:J72)</f>
        <v>0.066666666666667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0.14285714285714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>
        <v>1</v>
      </c>
      <c r="AW71" s="105">
        <f>IF(P71=0,"",IF(AV71=0,"",(AV71/P71)))</f>
        <v>0.14285714285714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5</v>
      </c>
      <c r="BX71" s="125">
        <f>IF(P71=0,"",IF(BW71=0,"",(BW71/P71)))</f>
        <v>0.71428571428571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242</v>
      </c>
      <c r="C72" s="347"/>
      <c r="D72" s="347" t="s">
        <v>238</v>
      </c>
      <c r="E72" s="347" t="s">
        <v>239</v>
      </c>
      <c r="F72" s="347" t="s">
        <v>72</v>
      </c>
      <c r="G72" s="88"/>
      <c r="H72" s="88"/>
      <c r="I72" s="88"/>
      <c r="J72" s="330"/>
      <c r="K72" s="79">
        <v>9</v>
      </c>
      <c r="L72" s="79">
        <v>9</v>
      </c>
      <c r="M72" s="79">
        <v>1</v>
      </c>
      <c r="N72" s="89">
        <v>1</v>
      </c>
      <c r="O72" s="90">
        <v>0</v>
      </c>
      <c r="P72" s="91">
        <f>N72+O72</f>
        <v>1</v>
      </c>
      <c r="Q72" s="80">
        <f>IFERROR(P72/M72,"-")</f>
        <v>1</v>
      </c>
      <c r="R72" s="79">
        <v>0</v>
      </c>
      <c r="S72" s="79">
        <v>0</v>
      </c>
      <c r="T72" s="80">
        <f>IFERROR(R72/(P72),"-")</f>
        <v>0</v>
      </c>
      <c r="U72" s="336"/>
      <c r="V72" s="82">
        <v>1</v>
      </c>
      <c r="W72" s="80">
        <f>IF(P72=0,"-",V72/P72)</f>
        <v>1</v>
      </c>
      <c r="X72" s="335">
        <v>10000</v>
      </c>
      <c r="Y72" s="336">
        <f>IFERROR(X72/P72,"-")</f>
        <v>10000</v>
      </c>
      <c r="Z72" s="336">
        <f>IFERROR(X72/V72,"-")</f>
        <v>10000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10000</v>
      </c>
      <c r="CB72" s="129">
        <f>IFERROR(CA72/BW72,"-")</f>
        <v>10000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10000</v>
      </c>
      <c r="CQ72" s="139">
        <v>10000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1.5266666666667</v>
      </c>
      <c r="B73" s="347" t="s">
        <v>243</v>
      </c>
      <c r="C73" s="347"/>
      <c r="D73" s="347" t="s">
        <v>94</v>
      </c>
      <c r="E73" s="347" t="s">
        <v>95</v>
      </c>
      <c r="F73" s="347" t="s">
        <v>79</v>
      </c>
      <c r="G73" s="88" t="s">
        <v>113</v>
      </c>
      <c r="H73" s="88" t="s">
        <v>240</v>
      </c>
      <c r="I73" s="348" t="s">
        <v>244</v>
      </c>
      <c r="J73" s="330">
        <v>150000</v>
      </c>
      <c r="K73" s="79">
        <v>19</v>
      </c>
      <c r="L73" s="79">
        <v>0</v>
      </c>
      <c r="M73" s="79">
        <v>51</v>
      </c>
      <c r="N73" s="89">
        <v>6</v>
      </c>
      <c r="O73" s="90">
        <v>0</v>
      </c>
      <c r="P73" s="91">
        <f>N73+O73</f>
        <v>6</v>
      </c>
      <c r="Q73" s="80">
        <f>IFERROR(P73/M73,"-")</f>
        <v>0.11764705882353</v>
      </c>
      <c r="R73" s="79">
        <v>0</v>
      </c>
      <c r="S73" s="79">
        <v>1</v>
      </c>
      <c r="T73" s="80">
        <f>IFERROR(R73/(P73),"-")</f>
        <v>0</v>
      </c>
      <c r="U73" s="336">
        <f>IFERROR(J73/SUM(N73:O74),"-")</f>
        <v>16666.666666667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SUM(X73:X74)-SUM(J73:J74)</f>
        <v>79000</v>
      </c>
      <c r="AB73" s="83">
        <f>SUM(X73:X74)/SUM(J73:J74)</f>
        <v>1.5266666666667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4</v>
      </c>
      <c r="BX73" s="125">
        <f>IF(P73=0,"",IF(BW73=0,"",(BW73/P73)))</f>
        <v>0.66666666666667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245</v>
      </c>
      <c r="C74" s="347"/>
      <c r="D74" s="347" t="s">
        <v>94</v>
      </c>
      <c r="E74" s="347" t="s">
        <v>95</v>
      </c>
      <c r="F74" s="347" t="s">
        <v>72</v>
      </c>
      <c r="G74" s="88"/>
      <c r="H74" s="88"/>
      <c r="I74" s="88"/>
      <c r="J74" s="330"/>
      <c r="K74" s="79">
        <v>24</v>
      </c>
      <c r="L74" s="79">
        <v>14</v>
      </c>
      <c r="M74" s="79">
        <v>4</v>
      </c>
      <c r="N74" s="89">
        <v>3</v>
      </c>
      <c r="O74" s="90">
        <v>0</v>
      </c>
      <c r="P74" s="91">
        <f>N74+O74</f>
        <v>3</v>
      </c>
      <c r="Q74" s="80">
        <f>IFERROR(P74/M74,"-")</f>
        <v>0.75</v>
      </c>
      <c r="R74" s="79">
        <v>2</v>
      </c>
      <c r="S74" s="79">
        <v>0</v>
      </c>
      <c r="T74" s="80">
        <f>IFERROR(R74/(P74),"-")</f>
        <v>0.66666666666667</v>
      </c>
      <c r="U74" s="336"/>
      <c r="V74" s="82">
        <v>1</v>
      </c>
      <c r="W74" s="80">
        <f>IF(P74=0,"-",V74/P74)</f>
        <v>0.33333333333333</v>
      </c>
      <c r="X74" s="335">
        <v>229000</v>
      </c>
      <c r="Y74" s="336">
        <f>IFERROR(X74/P74,"-")</f>
        <v>76333.333333333</v>
      </c>
      <c r="Z74" s="336">
        <f>IFERROR(X74/V74,"-")</f>
        <v>229000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3</v>
      </c>
      <c r="BX74" s="125">
        <f>IF(P74=0,"",IF(BW74=0,"",(BW74/P74)))</f>
        <v>1</v>
      </c>
      <c r="BY74" s="126">
        <v>1</v>
      </c>
      <c r="BZ74" s="127">
        <f>IFERROR(BY74/BW74,"-")</f>
        <v>0.33333333333333</v>
      </c>
      <c r="CA74" s="128">
        <v>250000</v>
      </c>
      <c r="CB74" s="129">
        <f>IFERROR(CA74/BW74,"-")</f>
        <v>83333.333333333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229000</v>
      </c>
      <c r="CQ74" s="139">
        <v>250000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>
        <f>AB75</f>
        <v>0</v>
      </c>
      <c r="B75" s="347" t="s">
        <v>246</v>
      </c>
      <c r="C75" s="347"/>
      <c r="D75" s="347" t="s">
        <v>247</v>
      </c>
      <c r="E75" s="347" t="s">
        <v>177</v>
      </c>
      <c r="F75" s="347" t="s">
        <v>79</v>
      </c>
      <c r="G75" s="88" t="s">
        <v>68</v>
      </c>
      <c r="H75" s="88" t="s">
        <v>248</v>
      </c>
      <c r="I75" s="349" t="s">
        <v>241</v>
      </c>
      <c r="J75" s="330">
        <v>150000</v>
      </c>
      <c r="K75" s="79">
        <v>17</v>
      </c>
      <c r="L75" s="79">
        <v>0</v>
      </c>
      <c r="M75" s="79">
        <v>52</v>
      </c>
      <c r="N75" s="89">
        <v>5</v>
      </c>
      <c r="O75" s="90">
        <v>1</v>
      </c>
      <c r="P75" s="91">
        <f>N75+O75</f>
        <v>6</v>
      </c>
      <c r="Q75" s="80">
        <f>IFERROR(P75/M75,"-")</f>
        <v>0.11538461538462</v>
      </c>
      <c r="R75" s="79">
        <v>1</v>
      </c>
      <c r="S75" s="79">
        <v>1</v>
      </c>
      <c r="T75" s="80">
        <f>IFERROR(R75/(P75),"-")</f>
        <v>0.16666666666667</v>
      </c>
      <c r="U75" s="336">
        <f>IFERROR(J75/SUM(N75:O76),"-")</f>
        <v>15000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-150000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0.16666666666667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3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2</v>
      </c>
      <c r="BX75" s="125">
        <f>IF(P75=0,"",IF(BW75=0,"",(BW75/P75)))</f>
        <v>0.33333333333333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249</v>
      </c>
      <c r="C76" s="347"/>
      <c r="D76" s="347" t="s">
        <v>247</v>
      </c>
      <c r="E76" s="347" t="s">
        <v>177</v>
      </c>
      <c r="F76" s="347" t="s">
        <v>72</v>
      </c>
      <c r="G76" s="88"/>
      <c r="H76" s="88"/>
      <c r="I76" s="88"/>
      <c r="J76" s="330"/>
      <c r="K76" s="79">
        <v>21</v>
      </c>
      <c r="L76" s="79">
        <v>14</v>
      </c>
      <c r="M76" s="79">
        <v>17</v>
      </c>
      <c r="N76" s="89">
        <v>4</v>
      </c>
      <c r="O76" s="90">
        <v>0</v>
      </c>
      <c r="P76" s="91">
        <f>N76+O76</f>
        <v>4</v>
      </c>
      <c r="Q76" s="80">
        <f>IFERROR(P76/M76,"-")</f>
        <v>0.23529411764706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0.25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2</v>
      </c>
      <c r="BX76" s="125">
        <f>IF(P76=0,"",IF(BW76=0,"",(BW76/P76)))</f>
        <v>0.5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>
        <v>1</v>
      </c>
      <c r="CG76" s="132">
        <f>IF(P76=0,"",IF(CF76=0,"",(CF76/P76)))</f>
        <v>0.25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250</v>
      </c>
      <c r="C77" s="347"/>
      <c r="D77" s="347" t="s">
        <v>65</v>
      </c>
      <c r="E77" s="347" t="s">
        <v>66</v>
      </c>
      <c r="F77" s="347" t="s">
        <v>67</v>
      </c>
      <c r="G77" s="88" t="s">
        <v>85</v>
      </c>
      <c r="H77" s="88" t="s">
        <v>248</v>
      </c>
      <c r="I77" s="348" t="s">
        <v>251</v>
      </c>
      <c r="J77" s="330">
        <v>150000</v>
      </c>
      <c r="K77" s="79">
        <v>0</v>
      </c>
      <c r="L77" s="79">
        <v>0</v>
      </c>
      <c r="M77" s="79">
        <v>0</v>
      </c>
      <c r="N77" s="89">
        <v>5</v>
      </c>
      <c r="O77" s="90">
        <v>0</v>
      </c>
      <c r="P77" s="91">
        <f>N77+O77</f>
        <v>5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30000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-150000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0.2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3</v>
      </c>
      <c r="BX77" s="125">
        <f>IF(P77=0,"",IF(BW77=0,"",(BW77/P77)))</f>
        <v>0.6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>
        <v>1</v>
      </c>
      <c r="CG77" s="132">
        <f>IF(P77=0,"",IF(CF77=0,"",(CF77/P77)))</f>
        <v>0.2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252</v>
      </c>
      <c r="C78" s="347"/>
      <c r="D78" s="347" t="s">
        <v>65</v>
      </c>
      <c r="E78" s="347" t="s">
        <v>66</v>
      </c>
      <c r="F78" s="347" t="s">
        <v>72</v>
      </c>
      <c r="G78" s="88"/>
      <c r="H78" s="88"/>
      <c r="I78" s="88"/>
      <c r="J78" s="330"/>
      <c r="K78" s="79">
        <v>15</v>
      </c>
      <c r="L78" s="79">
        <v>10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0.26</v>
      </c>
      <c r="B79" s="347" t="s">
        <v>253</v>
      </c>
      <c r="C79" s="347"/>
      <c r="D79" s="347" t="s">
        <v>173</v>
      </c>
      <c r="E79" s="347" t="s">
        <v>121</v>
      </c>
      <c r="F79" s="347" t="s">
        <v>67</v>
      </c>
      <c r="G79" s="88" t="s">
        <v>127</v>
      </c>
      <c r="H79" s="88" t="s">
        <v>161</v>
      </c>
      <c r="I79" s="348" t="s">
        <v>251</v>
      </c>
      <c r="J79" s="330">
        <v>50000</v>
      </c>
      <c r="K79" s="79">
        <v>0</v>
      </c>
      <c r="L79" s="79">
        <v>0</v>
      </c>
      <c r="M79" s="79">
        <v>0</v>
      </c>
      <c r="N79" s="89">
        <v>2</v>
      </c>
      <c r="O79" s="90">
        <v>0</v>
      </c>
      <c r="P79" s="91">
        <f>N79+O79</f>
        <v>2</v>
      </c>
      <c r="Q79" s="80" t="str">
        <f>IFERROR(P79/M79,"-")</f>
        <v>-</v>
      </c>
      <c r="R79" s="79">
        <v>0</v>
      </c>
      <c r="S79" s="79">
        <v>1</v>
      </c>
      <c r="T79" s="80">
        <f>IFERROR(R79/(P79),"-")</f>
        <v>0</v>
      </c>
      <c r="U79" s="336">
        <f>IFERROR(J79/SUM(N79:O80),"-")</f>
        <v>25000</v>
      </c>
      <c r="V79" s="82">
        <v>1</v>
      </c>
      <c r="W79" s="80">
        <f>IF(P79=0,"-",V79/P79)</f>
        <v>0.5</v>
      </c>
      <c r="X79" s="335">
        <v>13000</v>
      </c>
      <c r="Y79" s="336">
        <f>IFERROR(X79/P79,"-")</f>
        <v>6500</v>
      </c>
      <c r="Z79" s="336">
        <f>IFERROR(X79/V79,"-")</f>
        <v>13000</v>
      </c>
      <c r="AA79" s="330">
        <f>SUM(X79:X80)-SUM(J79:J80)</f>
        <v>-37000</v>
      </c>
      <c r="AB79" s="83">
        <f>SUM(X79:X80)/SUM(J79:J80)</f>
        <v>0.26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1</v>
      </c>
      <c r="BP79" s="119">
        <v>1</v>
      </c>
      <c r="BQ79" s="120">
        <f>IFERROR(BP79/BN79,"-")</f>
        <v>0.5</v>
      </c>
      <c r="BR79" s="121">
        <v>13000</v>
      </c>
      <c r="BS79" s="122">
        <f>IFERROR(BR79/BN79,"-")</f>
        <v>6500</v>
      </c>
      <c r="BT79" s="123"/>
      <c r="BU79" s="123"/>
      <c r="BV79" s="123">
        <v>1</v>
      </c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13000</v>
      </c>
      <c r="CQ79" s="139">
        <v>13000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254</v>
      </c>
      <c r="C80" s="347"/>
      <c r="D80" s="347" t="s">
        <v>173</v>
      </c>
      <c r="E80" s="347" t="s">
        <v>121</v>
      </c>
      <c r="F80" s="347" t="s">
        <v>72</v>
      </c>
      <c r="G80" s="88"/>
      <c r="H80" s="88"/>
      <c r="I80" s="88"/>
      <c r="J80" s="330"/>
      <c r="K80" s="79">
        <v>1</v>
      </c>
      <c r="L80" s="79">
        <v>1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</v>
      </c>
      <c r="B81" s="347" t="s">
        <v>255</v>
      </c>
      <c r="C81" s="347"/>
      <c r="D81" s="347" t="s">
        <v>215</v>
      </c>
      <c r="E81" s="347" t="s">
        <v>166</v>
      </c>
      <c r="F81" s="347" t="s">
        <v>79</v>
      </c>
      <c r="G81" s="88" t="s">
        <v>127</v>
      </c>
      <c r="H81" s="88" t="s">
        <v>161</v>
      </c>
      <c r="I81" s="88" t="s">
        <v>256</v>
      </c>
      <c r="J81" s="330">
        <v>50000</v>
      </c>
      <c r="K81" s="79">
        <v>17</v>
      </c>
      <c r="L81" s="79">
        <v>0</v>
      </c>
      <c r="M81" s="79">
        <v>62</v>
      </c>
      <c r="N81" s="89">
        <v>3</v>
      </c>
      <c r="O81" s="90">
        <v>1</v>
      </c>
      <c r="P81" s="91">
        <f>N81+O81</f>
        <v>4</v>
      </c>
      <c r="Q81" s="80">
        <f>IFERROR(P81/M81,"-")</f>
        <v>0.064516129032258</v>
      </c>
      <c r="R81" s="79">
        <v>0</v>
      </c>
      <c r="S81" s="79">
        <v>0</v>
      </c>
      <c r="T81" s="80">
        <f>IFERROR(R81/(P81),"-")</f>
        <v>0</v>
      </c>
      <c r="U81" s="336">
        <f>IFERROR(J81/SUM(N81:O82),"-")</f>
        <v>12500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SUM(X81:X82)-SUM(J81:J82)</f>
        <v>-50000</v>
      </c>
      <c r="AB81" s="83">
        <f>SUM(X81:X82)/SUM(J81:J82)</f>
        <v>0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2</v>
      </c>
      <c r="BF81" s="111">
        <f>IF(P81=0,"",IF(BE81=0,"",(BE81/P81)))</f>
        <v>0.5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2</v>
      </c>
      <c r="BO81" s="118">
        <f>IF(P81=0,"",IF(BN81=0,"",(BN81/P81)))</f>
        <v>0.5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257</v>
      </c>
      <c r="C82" s="347"/>
      <c r="D82" s="347" t="s">
        <v>215</v>
      </c>
      <c r="E82" s="347" t="s">
        <v>166</v>
      </c>
      <c r="F82" s="347" t="s">
        <v>72</v>
      </c>
      <c r="G82" s="88"/>
      <c r="H82" s="88"/>
      <c r="I82" s="88"/>
      <c r="J82" s="330"/>
      <c r="K82" s="79">
        <v>26</v>
      </c>
      <c r="L82" s="79">
        <v>14</v>
      </c>
      <c r="M82" s="79">
        <v>0</v>
      </c>
      <c r="N82" s="89">
        <v>0</v>
      </c>
      <c r="O82" s="90">
        <v>0</v>
      </c>
      <c r="P82" s="91">
        <f>N82+O82</f>
        <v>0</v>
      </c>
      <c r="Q82" s="80" t="str">
        <f>IFERROR(P82/M82,"-")</f>
        <v>-</v>
      </c>
      <c r="R82" s="79">
        <v>0</v>
      </c>
      <c r="S82" s="79">
        <v>0</v>
      </c>
      <c r="T82" s="80" t="str">
        <f>IFERROR(R82/(P82),"-")</f>
        <v>-</v>
      </c>
      <c r="U82" s="336"/>
      <c r="V82" s="82">
        <v>0</v>
      </c>
      <c r="W82" s="80" t="str">
        <f>IF(P82=0,"-",V82/P82)</f>
        <v>-</v>
      </c>
      <c r="X82" s="335">
        <v>0</v>
      </c>
      <c r="Y82" s="336" t="str">
        <f>IFERROR(X82/P82,"-")</f>
        <v>-</v>
      </c>
      <c r="Z82" s="336" t="str">
        <f>IFERROR(X82/V82,"-")</f>
        <v>-</v>
      </c>
      <c r="AA82" s="330"/>
      <c r="AB82" s="83"/>
      <c r="AC82" s="77"/>
      <c r="AD82" s="92"/>
      <c r="AE82" s="93" t="str">
        <f>IF(P82=0,"",IF(AD82=0,"",(AD82/P82)))</f>
        <v/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 t="str">
        <f>IF(P82=0,"",IF(AM82=0,"",(AM82/P82)))</f>
        <v/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 t="str">
        <f>IF(P82=0,"",IF(AV82=0,"",(AV82/P82)))</f>
        <v/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 t="str">
        <f>IF(P82=0,"",IF(BE82=0,"",(BE82/P82)))</f>
        <v/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 t="str">
        <f>IF(P82=0,"",IF(BN82=0,"",(BN82/P82)))</f>
        <v/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 t="str">
        <f>IF(P82=0,"",IF(BW82=0,"",(BW82/P82)))</f>
        <v/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 t="str">
        <f>IF(P82=0,"",IF(CF82=0,"",(CF82/P82)))</f>
        <v/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30"/>
      <c r="B83" s="85"/>
      <c r="C83" s="86"/>
      <c r="D83" s="86"/>
      <c r="E83" s="86"/>
      <c r="F83" s="87"/>
      <c r="G83" s="88"/>
      <c r="H83" s="88"/>
      <c r="I83" s="88"/>
      <c r="J83" s="331"/>
      <c r="K83" s="34"/>
      <c r="L83" s="34"/>
      <c r="M83" s="31"/>
      <c r="N83" s="23"/>
      <c r="O83" s="23"/>
      <c r="P83" s="23"/>
      <c r="Q83" s="32"/>
      <c r="R83" s="32"/>
      <c r="S83" s="23"/>
      <c r="T83" s="32"/>
      <c r="U83" s="337"/>
      <c r="V83" s="25"/>
      <c r="W83" s="25"/>
      <c r="X83" s="337"/>
      <c r="Y83" s="337"/>
      <c r="Z83" s="337"/>
      <c r="AA83" s="337"/>
      <c r="AB83" s="33"/>
      <c r="AC83" s="57"/>
      <c r="AD83" s="61"/>
      <c r="AE83" s="62"/>
      <c r="AF83" s="61"/>
      <c r="AG83" s="65"/>
      <c r="AH83" s="66"/>
      <c r="AI83" s="67"/>
      <c r="AJ83" s="68"/>
      <c r="AK83" s="68"/>
      <c r="AL83" s="68"/>
      <c r="AM83" s="61"/>
      <c r="AN83" s="62"/>
      <c r="AO83" s="61"/>
      <c r="AP83" s="65"/>
      <c r="AQ83" s="66"/>
      <c r="AR83" s="67"/>
      <c r="AS83" s="68"/>
      <c r="AT83" s="68"/>
      <c r="AU83" s="68"/>
      <c r="AV83" s="61"/>
      <c r="AW83" s="62"/>
      <c r="AX83" s="61"/>
      <c r="AY83" s="65"/>
      <c r="AZ83" s="66"/>
      <c r="BA83" s="67"/>
      <c r="BB83" s="68"/>
      <c r="BC83" s="68"/>
      <c r="BD83" s="68"/>
      <c r="BE83" s="61"/>
      <c r="BF83" s="62"/>
      <c r="BG83" s="61"/>
      <c r="BH83" s="65"/>
      <c r="BI83" s="66"/>
      <c r="BJ83" s="67"/>
      <c r="BK83" s="68"/>
      <c r="BL83" s="68"/>
      <c r="BM83" s="68"/>
      <c r="BN83" s="63"/>
      <c r="BO83" s="64"/>
      <c r="BP83" s="61"/>
      <c r="BQ83" s="65"/>
      <c r="BR83" s="66"/>
      <c r="BS83" s="67"/>
      <c r="BT83" s="68"/>
      <c r="BU83" s="68"/>
      <c r="BV83" s="68"/>
      <c r="BW83" s="63"/>
      <c r="BX83" s="64"/>
      <c r="BY83" s="61"/>
      <c r="BZ83" s="65"/>
      <c r="CA83" s="66"/>
      <c r="CB83" s="67"/>
      <c r="CC83" s="68"/>
      <c r="CD83" s="68"/>
      <c r="CE83" s="68"/>
      <c r="CF83" s="63"/>
      <c r="CG83" s="64"/>
      <c r="CH83" s="61"/>
      <c r="CI83" s="65"/>
      <c r="CJ83" s="66"/>
      <c r="CK83" s="67"/>
      <c r="CL83" s="68"/>
      <c r="CM83" s="68"/>
      <c r="CN83" s="68"/>
      <c r="CO83" s="69"/>
      <c r="CP83" s="66"/>
      <c r="CQ83" s="66"/>
      <c r="CR83" s="66"/>
      <c r="CS83" s="70"/>
    </row>
    <row r="84" spans="1:98">
      <c r="A84" s="30"/>
      <c r="B84" s="37"/>
      <c r="C84" s="21"/>
      <c r="D84" s="21"/>
      <c r="E84" s="21"/>
      <c r="F84" s="22"/>
      <c r="G84" s="36"/>
      <c r="H84" s="36"/>
      <c r="I84" s="73"/>
      <c r="J84" s="332"/>
      <c r="K84" s="34"/>
      <c r="L84" s="34"/>
      <c r="M84" s="31"/>
      <c r="N84" s="23"/>
      <c r="O84" s="23"/>
      <c r="P84" s="23"/>
      <c r="Q84" s="32"/>
      <c r="R84" s="32"/>
      <c r="S84" s="23"/>
      <c r="T84" s="32"/>
      <c r="U84" s="337"/>
      <c r="V84" s="25"/>
      <c r="W84" s="25"/>
      <c r="X84" s="337"/>
      <c r="Y84" s="337"/>
      <c r="Z84" s="337"/>
      <c r="AA84" s="337"/>
      <c r="AB84" s="33"/>
      <c r="AC84" s="59"/>
      <c r="AD84" s="61"/>
      <c r="AE84" s="62"/>
      <c r="AF84" s="61"/>
      <c r="AG84" s="65"/>
      <c r="AH84" s="66"/>
      <c r="AI84" s="67"/>
      <c r="AJ84" s="68"/>
      <c r="AK84" s="68"/>
      <c r="AL84" s="68"/>
      <c r="AM84" s="61"/>
      <c r="AN84" s="62"/>
      <c r="AO84" s="61"/>
      <c r="AP84" s="65"/>
      <c r="AQ84" s="66"/>
      <c r="AR84" s="67"/>
      <c r="AS84" s="68"/>
      <c r="AT84" s="68"/>
      <c r="AU84" s="68"/>
      <c r="AV84" s="61"/>
      <c r="AW84" s="62"/>
      <c r="AX84" s="61"/>
      <c r="AY84" s="65"/>
      <c r="AZ84" s="66"/>
      <c r="BA84" s="67"/>
      <c r="BB84" s="68"/>
      <c r="BC84" s="68"/>
      <c r="BD84" s="68"/>
      <c r="BE84" s="61"/>
      <c r="BF84" s="62"/>
      <c r="BG84" s="61"/>
      <c r="BH84" s="65"/>
      <c r="BI84" s="66"/>
      <c r="BJ84" s="67"/>
      <c r="BK84" s="68"/>
      <c r="BL84" s="68"/>
      <c r="BM84" s="68"/>
      <c r="BN84" s="63"/>
      <c r="BO84" s="64"/>
      <c r="BP84" s="61"/>
      <c r="BQ84" s="65"/>
      <c r="BR84" s="66"/>
      <c r="BS84" s="67"/>
      <c r="BT84" s="68"/>
      <c r="BU84" s="68"/>
      <c r="BV84" s="68"/>
      <c r="BW84" s="63"/>
      <c r="BX84" s="64"/>
      <c r="BY84" s="61"/>
      <c r="BZ84" s="65"/>
      <c r="CA84" s="66"/>
      <c r="CB84" s="67"/>
      <c r="CC84" s="68"/>
      <c r="CD84" s="68"/>
      <c r="CE84" s="68"/>
      <c r="CF84" s="63"/>
      <c r="CG84" s="64"/>
      <c r="CH84" s="61"/>
      <c r="CI84" s="65"/>
      <c r="CJ84" s="66"/>
      <c r="CK84" s="67"/>
      <c r="CL84" s="68"/>
      <c r="CM84" s="68"/>
      <c r="CN84" s="68"/>
      <c r="CO84" s="69"/>
      <c r="CP84" s="66"/>
      <c r="CQ84" s="66"/>
      <c r="CR84" s="66"/>
      <c r="CS84" s="70"/>
    </row>
    <row r="85" spans="1:98">
      <c r="A85" s="19">
        <f>AB85</f>
        <v>0.64782608695652</v>
      </c>
      <c r="B85" s="39"/>
      <c r="C85" s="39"/>
      <c r="D85" s="39"/>
      <c r="E85" s="39"/>
      <c r="F85" s="39"/>
      <c r="G85" s="40" t="s">
        <v>258</v>
      </c>
      <c r="H85" s="40"/>
      <c r="I85" s="40"/>
      <c r="J85" s="333">
        <f>SUM(J6:J84)</f>
        <v>2760000</v>
      </c>
      <c r="K85" s="41">
        <f>SUM(K6:K84)</f>
        <v>788</v>
      </c>
      <c r="L85" s="41">
        <f>SUM(L6:L84)</f>
        <v>354</v>
      </c>
      <c r="M85" s="41">
        <f>SUM(M6:M84)</f>
        <v>889</v>
      </c>
      <c r="N85" s="41">
        <f>SUM(N6:N84)</f>
        <v>192</v>
      </c>
      <c r="O85" s="41">
        <f>SUM(O6:O84)</f>
        <v>2</v>
      </c>
      <c r="P85" s="41">
        <f>SUM(P6:P84)</f>
        <v>194</v>
      </c>
      <c r="Q85" s="42">
        <f>IFERROR(P85/M85,"-")</f>
        <v>0.21822272215973</v>
      </c>
      <c r="R85" s="76">
        <f>SUM(R6:R84)</f>
        <v>14</v>
      </c>
      <c r="S85" s="76">
        <f>SUM(S6:S84)</f>
        <v>23</v>
      </c>
      <c r="T85" s="42">
        <f>IFERROR(R85/P85,"-")</f>
        <v>0.072164948453608</v>
      </c>
      <c r="U85" s="338">
        <f>IFERROR(J85/P85,"-")</f>
        <v>14226.804123711</v>
      </c>
      <c r="V85" s="44">
        <f>SUM(V6:V84)</f>
        <v>24</v>
      </c>
      <c r="W85" s="42">
        <f>IFERROR(V85/P85,"-")</f>
        <v>0.12371134020619</v>
      </c>
      <c r="X85" s="333">
        <f>SUM(X6:X84)</f>
        <v>1788000</v>
      </c>
      <c r="Y85" s="333">
        <f>IFERROR(X85/P85,"-")</f>
        <v>9216.4948453608</v>
      </c>
      <c r="Z85" s="333">
        <f>IFERROR(X85/V85,"-")</f>
        <v>74500</v>
      </c>
      <c r="AA85" s="333">
        <f>X85-J85</f>
        <v>-972000</v>
      </c>
      <c r="AB85" s="45">
        <f>X85/J85</f>
        <v>0.64782608695652</v>
      </c>
      <c r="AC85" s="58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54"/>
    <mergeCell ref="J46:J54"/>
    <mergeCell ref="U46:U54"/>
    <mergeCell ref="AA46:AA54"/>
    <mergeCell ref="AB46:AB54"/>
    <mergeCell ref="A55:A70"/>
    <mergeCell ref="J55:J70"/>
    <mergeCell ref="U55:U70"/>
    <mergeCell ref="AA55:AA70"/>
    <mergeCell ref="AB5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</v>
      </c>
      <c r="B6" s="347" t="s">
        <v>260</v>
      </c>
      <c r="C6" s="347" t="s">
        <v>261</v>
      </c>
      <c r="D6" s="347" t="s">
        <v>262</v>
      </c>
      <c r="E6" s="347"/>
      <c r="F6" s="347" t="s">
        <v>263</v>
      </c>
      <c r="G6" s="88" t="s">
        <v>264</v>
      </c>
      <c r="H6" s="88" t="s">
        <v>265</v>
      </c>
      <c r="I6" s="88" t="s">
        <v>266</v>
      </c>
      <c r="J6" s="330">
        <v>75000</v>
      </c>
      <c r="K6" s="79">
        <v>35</v>
      </c>
      <c r="L6" s="79">
        <v>0</v>
      </c>
      <c r="M6" s="79">
        <v>171</v>
      </c>
      <c r="N6" s="89">
        <v>21</v>
      </c>
      <c r="O6" s="90">
        <v>0</v>
      </c>
      <c r="P6" s="91">
        <f>N6+O6</f>
        <v>21</v>
      </c>
      <c r="Q6" s="80">
        <f>IFERROR(P6/M6,"-")</f>
        <v>0.12280701754386</v>
      </c>
      <c r="R6" s="79">
        <v>1</v>
      </c>
      <c r="S6" s="79">
        <v>1</v>
      </c>
      <c r="T6" s="80">
        <f>IFERROR(R6/(P6),"-")</f>
        <v>0.047619047619048</v>
      </c>
      <c r="U6" s="336">
        <f>IFERROR(J6/SUM(N6:O7),"-")</f>
        <v>3125</v>
      </c>
      <c r="V6" s="82">
        <v>1</v>
      </c>
      <c r="W6" s="80">
        <f>IF(P6=0,"-",V6/P6)</f>
        <v>0.047619047619048</v>
      </c>
      <c r="X6" s="335">
        <v>3000</v>
      </c>
      <c r="Y6" s="336">
        <f>IFERROR(X6/P6,"-")</f>
        <v>142.85714285714</v>
      </c>
      <c r="Z6" s="336">
        <f>IFERROR(X6/V6,"-")</f>
        <v>3000</v>
      </c>
      <c r="AA6" s="330">
        <f>SUM(X6:X7)-SUM(J6:J7)</f>
        <v>-72000</v>
      </c>
      <c r="AB6" s="83">
        <f>SUM(X6:X7)/SUM(J6:J7)</f>
        <v>0.04</v>
      </c>
      <c r="AC6" s="77"/>
      <c r="AD6" s="92">
        <v>4</v>
      </c>
      <c r="AE6" s="93">
        <f>IF(P6=0,"",IF(AD6=0,"",(AD6/P6)))</f>
        <v>0.19047619047619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0.38095238095238</v>
      </c>
      <c r="AO6" s="98">
        <v>1</v>
      </c>
      <c r="AP6" s="100">
        <f>IFERROR(AO6/AM6,"-")</f>
        <v>0.125</v>
      </c>
      <c r="AQ6" s="101">
        <v>3000</v>
      </c>
      <c r="AR6" s="102">
        <f>IFERROR(AQ6/AM6,"-")</f>
        <v>375</v>
      </c>
      <c r="AS6" s="103">
        <v>1</v>
      </c>
      <c r="AT6" s="103"/>
      <c r="AU6" s="103"/>
      <c r="AV6" s="104">
        <v>4</v>
      </c>
      <c r="AW6" s="105">
        <f>IF(P6=0,"",IF(AV6=0,"",(AV6/P6)))</f>
        <v>0.19047619047619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0.047619047619048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0.095238095238095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0.095238095238095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267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45</v>
      </c>
      <c r="L7" s="79">
        <v>32</v>
      </c>
      <c r="M7" s="79">
        <v>14</v>
      </c>
      <c r="N7" s="89">
        <v>3</v>
      </c>
      <c r="O7" s="90">
        <v>0</v>
      </c>
      <c r="P7" s="91">
        <f>N7+O7</f>
        <v>3</v>
      </c>
      <c r="Q7" s="80">
        <f>IFERROR(P7/M7,"-")</f>
        <v>0.21428571428571</v>
      </c>
      <c r="R7" s="79">
        <v>1</v>
      </c>
      <c r="S7" s="79">
        <v>0</v>
      </c>
      <c r="T7" s="80">
        <f>IFERROR(R7/(P7),"-")</f>
        <v>0.33333333333333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268</v>
      </c>
      <c r="C8" s="347" t="s">
        <v>269</v>
      </c>
      <c r="D8" s="347" t="s">
        <v>270</v>
      </c>
      <c r="E8" s="347"/>
      <c r="F8" s="347" t="s">
        <v>263</v>
      </c>
      <c r="G8" s="88" t="s">
        <v>271</v>
      </c>
      <c r="H8" s="88" t="s">
        <v>272</v>
      </c>
      <c r="I8" s="88" t="s">
        <v>273</v>
      </c>
      <c r="J8" s="330">
        <v>45000</v>
      </c>
      <c r="K8" s="79">
        <v>6</v>
      </c>
      <c r="L8" s="79">
        <v>0</v>
      </c>
      <c r="M8" s="79">
        <v>23</v>
      </c>
      <c r="N8" s="89">
        <v>1</v>
      </c>
      <c r="O8" s="90">
        <v>0</v>
      </c>
      <c r="P8" s="91">
        <f>N8+O8</f>
        <v>1</v>
      </c>
      <c r="Q8" s="80">
        <f>IFERROR(P8/M8,"-")</f>
        <v>0.043478260869565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6428.5714285714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274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44</v>
      </c>
      <c r="L9" s="79">
        <v>26</v>
      </c>
      <c r="M9" s="79">
        <v>15</v>
      </c>
      <c r="N9" s="89">
        <v>6</v>
      </c>
      <c r="O9" s="90">
        <v>0</v>
      </c>
      <c r="P9" s="91">
        <f>N9+O9</f>
        <v>6</v>
      </c>
      <c r="Q9" s="80">
        <f>IFERROR(P9/M9,"-")</f>
        <v>0.4</v>
      </c>
      <c r="R9" s="79">
        <v>2</v>
      </c>
      <c r="S9" s="79">
        <v>0</v>
      </c>
      <c r="T9" s="80">
        <f>IFERROR(R9/(P9),"-")</f>
        <v>0.33333333333333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11.6</v>
      </c>
      <c r="B10" s="347" t="s">
        <v>275</v>
      </c>
      <c r="C10" s="347" t="s">
        <v>276</v>
      </c>
      <c r="D10" s="347" t="s">
        <v>277</v>
      </c>
      <c r="E10" s="347"/>
      <c r="F10" s="347" t="s">
        <v>263</v>
      </c>
      <c r="G10" s="88" t="s">
        <v>278</v>
      </c>
      <c r="H10" s="88" t="s">
        <v>279</v>
      </c>
      <c r="I10" s="88" t="s">
        <v>280</v>
      </c>
      <c r="J10" s="330">
        <v>125000</v>
      </c>
      <c r="K10" s="79">
        <v>7</v>
      </c>
      <c r="L10" s="79">
        <v>0</v>
      </c>
      <c r="M10" s="79">
        <v>38</v>
      </c>
      <c r="N10" s="89">
        <v>1</v>
      </c>
      <c r="O10" s="90">
        <v>0</v>
      </c>
      <c r="P10" s="91">
        <f>N10+O10</f>
        <v>1</v>
      </c>
      <c r="Q10" s="80">
        <f>IFERROR(P10/M10,"-")</f>
        <v>0.026315789473684</v>
      </c>
      <c r="R10" s="79">
        <v>1</v>
      </c>
      <c r="S10" s="79">
        <v>0</v>
      </c>
      <c r="T10" s="80">
        <f>IFERROR(R10/(P10),"-")</f>
        <v>1</v>
      </c>
      <c r="U10" s="336">
        <f>IFERROR(J10/SUM(N10:O11),"-")</f>
        <v>20833.333333333</v>
      </c>
      <c r="V10" s="82">
        <v>1</v>
      </c>
      <c r="W10" s="80">
        <f>IF(P10=0,"-",V10/P10)</f>
        <v>1</v>
      </c>
      <c r="X10" s="335">
        <v>1450000</v>
      </c>
      <c r="Y10" s="336">
        <f>IFERROR(X10/P10,"-")</f>
        <v>1450000</v>
      </c>
      <c r="Z10" s="336">
        <f>IFERROR(X10/V10,"-")</f>
        <v>1450000</v>
      </c>
      <c r="AA10" s="330">
        <f>SUM(X10:X11)-SUM(J10:J11)</f>
        <v>1325000</v>
      </c>
      <c r="AB10" s="83">
        <f>SUM(X10:X11)/SUM(J10:J11)</f>
        <v>11.6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>
        <v>1</v>
      </c>
      <c r="BZ10" s="127">
        <f>IFERROR(BY10/BW10,"-")</f>
        <v>1</v>
      </c>
      <c r="CA10" s="128">
        <v>1490000</v>
      </c>
      <c r="CB10" s="129">
        <f>IFERROR(CA10/BW10,"-")</f>
        <v>1490000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1450000</v>
      </c>
      <c r="CQ10" s="139">
        <v>1490000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281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55</v>
      </c>
      <c r="L11" s="79">
        <v>35</v>
      </c>
      <c r="M11" s="79">
        <v>15</v>
      </c>
      <c r="N11" s="89">
        <v>5</v>
      </c>
      <c r="O11" s="90">
        <v>0</v>
      </c>
      <c r="P11" s="91">
        <f>N11+O11</f>
        <v>5</v>
      </c>
      <c r="Q11" s="80">
        <f>IFERROR(P11/M11,"-")</f>
        <v>0.33333333333333</v>
      </c>
      <c r="R11" s="79">
        <v>2</v>
      </c>
      <c r="S11" s="79">
        <v>1</v>
      </c>
      <c r="T11" s="80">
        <f>IFERROR(R11/(P11),"-")</f>
        <v>0.4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282</v>
      </c>
      <c r="C12" s="347" t="s">
        <v>269</v>
      </c>
      <c r="D12" s="347" t="s">
        <v>283</v>
      </c>
      <c r="E12" s="347"/>
      <c r="F12" s="347" t="s">
        <v>263</v>
      </c>
      <c r="G12" s="88" t="s">
        <v>284</v>
      </c>
      <c r="H12" s="88" t="s">
        <v>285</v>
      </c>
      <c r="I12" s="88" t="s">
        <v>208</v>
      </c>
      <c r="J12" s="330">
        <v>75000</v>
      </c>
      <c r="K12" s="79">
        <v>33</v>
      </c>
      <c r="L12" s="79">
        <v>0</v>
      </c>
      <c r="M12" s="79">
        <v>96</v>
      </c>
      <c r="N12" s="89">
        <v>5</v>
      </c>
      <c r="O12" s="90">
        <v>0</v>
      </c>
      <c r="P12" s="91">
        <f>N12+O12</f>
        <v>5</v>
      </c>
      <c r="Q12" s="80">
        <f>IFERROR(P12/M12,"-")</f>
        <v>0.052083333333333</v>
      </c>
      <c r="R12" s="79">
        <v>2</v>
      </c>
      <c r="S12" s="79">
        <v>1</v>
      </c>
      <c r="T12" s="80">
        <f>IFERROR(R12/(P12),"-")</f>
        <v>0.4</v>
      </c>
      <c r="U12" s="336">
        <f>IFERROR(J12/SUM(N12:O13),"-")</f>
        <v>8333.3333333333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0.2</v>
      </c>
      <c r="CH12" s="133">
        <v>1</v>
      </c>
      <c r="CI12" s="134">
        <f>IFERROR(CH12/CF12,"-")</f>
        <v>1</v>
      </c>
      <c r="CJ12" s="135">
        <v>20000</v>
      </c>
      <c r="CK12" s="136">
        <f>IFERROR(CJ12/CF12,"-")</f>
        <v>20000</v>
      </c>
      <c r="CL12" s="137"/>
      <c r="CM12" s="137"/>
      <c r="CN12" s="137">
        <v>1</v>
      </c>
      <c r="CO12" s="138">
        <v>0</v>
      </c>
      <c r="CP12" s="139">
        <v>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286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74</v>
      </c>
      <c r="L13" s="79">
        <v>48</v>
      </c>
      <c r="M13" s="79">
        <v>22</v>
      </c>
      <c r="N13" s="89">
        <v>4</v>
      </c>
      <c r="O13" s="90">
        <v>0</v>
      </c>
      <c r="P13" s="91">
        <f>N13+O13</f>
        <v>4</v>
      </c>
      <c r="Q13" s="80">
        <f>IFERROR(P13/M13,"-")</f>
        <v>0.18181818181818</v>
      </c>
      <c r="R13" s="79">
        <v>1</v>
      </c>
      <c r="S13" s="79">
        <v>0</v>
      </c>
      <c r="T13" s="80">
        <f>IFERROR(R13/(P13),"-")</f>
        <v>0.25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4.540625</v>
      </c>
      <c r="B16" s="39"/>
      <c r="C16" s="39"/>
      <c r="D16" s="39"/>
      <c r="E16" s="39"/>
      <c r="F16" s="39"/>
      <c r="G16" s="40" t="s">
        <v>287</v>
      </c>
      <c r="H16" s="40"/>
      <c r="I16" s="40"/>
      <c r="J16" s="333">
        <f>SUM(J6:J15)</f>
        <v>320000</v>
      </c>
      <c r="K16" s="41">
        <f>SUM(K6:K15)</f>
        <v>299</v>
      </c>
      <c r="L16" s="41">
        <f>SUM(L6:L15)</f>
        <v>141</v>
      </c>
      <c r="M16" s="41">
        <f>SUM(M6:M15)</f>
        <v>394</v>
      </c>
      <c r="N16" s="41">
        <f>SUM(N6:N15)</f>
        <v>46</v>
      </c>
      <c r="O16" s="41">
        <f>SUM(O6:O15)</f>
        <v>0</v>
      </c>
      <c r="P16" s="41">
        <f>SUM(P6:P15)</f>
        <v>46</v>
      </c>
      <c r="Q16" s="42">
        <f>IFERROR(P16/M16,"-")</f>
        <v>0.11675126903553</v>
      </c>
      <c r="R16" s="76">
        <f>SUM(R6:R15)</f>
        <v>10</v>
      </c>
      <c r="S16" s="76">
        <f>SUM(S6:S15)</f>
        <v>3</v>
      </c>
      <c r="T16" s="42">
        <f>IFERROR(R16/P16,"-")</f>
        <v>0.21739130434783</v>
      </c>
      <c r="U16" s="338">
        <f>IFERROR(J16/P16,"-")</f>
        <v>6956.5217391304</v>
      </c>
      <c r="V16" s="44">
        <f>SUM(V6:V15)</f>
        <v>2</v>
      </c>
      <c r="W16" s="42">
        <f>IFERROR(V16/P16,"-")</f>
        <v>0.043478260869565</v>
      </c>
      <c r="X16" s="333">
        <f>SUM(X6:X15)</f>
        <v>1453000</v>
      </c>
      <c r="Y16" s="333">
        <f>IFERROR(X16/P16,"-")</f>
        <v>31586.956521739</v>
      </c>
      <c r="Z16" s="333">
        <f>IFERROR(X16/V16,"-")</f>
        <v>726500</v>
      </c>
      <c r="AA16" s="333">
        <f>X16-J16</f>
        <v>1133000</v>
      </c>
      <c r="AB16" s="45">
        <f>X16/J16</f>
        <v>4.540625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288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4.752</v>
      </c>
      <c r="B6" s="347" t="s">
        <v>289</v>
      </c>
      <c r="C6" s="347" t="s">
        <v>290</v>
      </c>
      <c r="D6" s="347" t="s">
        <v>291</v>
      </c>
      <c r="E6" s="347" t="s">
        <v>292</v>
      </c>
      <c r="F6" s="347" t="s">
        <v>263</v>
      </c>
      <c r="G6" s="88" t="s">
        <v>293</v>
      </c>
      <c r="H6" s="88" t="s">
        <v>294</v>
      </c>
      <c r="I6" s="348" t="s">
        <v>222</v>
      </c>
      <c r="J6" s="330">
        <v>125000</v>
      </c>
      <c r="K6" s="79">
        <v>21</v>
      </c>
      <c r="L6" s="79">
        <v>0</v>
      </c>
      <c r="M6" s="79">
        <v>162</v>
      </c>
      <c r="N6" s="89">
        <v>13</v>
      </c>
      <c r="O6" s="90">
        <v>1</v>
      </c>
      <c r="P6" s="91">
        <f>N6+O6</f>
        <v>14</v>
      </c>
      <c r="Q6" s="80">
        <f>IFERROR(P6/M6,"-")</f>
        <v>0.08641975308642</v>
      </c>
      <c r="R6" s="79">
        <v>0</v>
      </c>
      <c r="S6" s="79">
        <v>7</v>
      </c>
      <c r="T6" s="80">
        <f>IFERROR(R6/(P6),"-")</f>
        <v>0</v>
      </c>
      <c r="U6" s="336">
        <f>IFERROR(J6/SUM(N6:O7),"-")</f>
        <v>2604.1666666667</v>
      </c>
      <c r="V6" s="82">
        <v>1</v>
      </c>
      <c r="W6" s="80">
        <f>IF(P6=0,"-",V6/P6)</f>
        <v>0.071428571428571</v>
      </c>
      <c r="X6" s="335">
        <v>575000</v>
      </c>
      <c r="Y6" s="336">
        <f>IFERROR(X6/P6,"-")</f>
        <v>41071.428571429</v>
      </c>
      <c r="Z6" s="336">
        <f>IFERROR(X6/V6,"-")</f>
        <v>575000</v>
      </c>
      <c r="AA6" s="330">
        <f>SUM(X6:X7)-SUM(J6:J7)</f>
        <v>469000</v>
      </c>
      <c r="AB6" s="83">
        <f>SUM(X6:X7)/SUM(J6:J7)</f>
        <v>4.752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0.5</v>
      </c>
      <c r="AO6" s="98">
        <v>1</v>
      </c>
      <c r="AP6" s="100">
        <f>IFERROR(AO6/AM6,"-")</f>
        <v>0.14285714285714</v>
      </c>
      <c r="AQ6" s="101">
        <v>575000</v>
      </c>
      <c r="AR6" s="102">
        <f>IFERROR(AQ6/AM6,"-")</f>
        <v>82142.857142857</v>
      </c>
      <c r="AS6" s="103"/>
      <c r="AT6" s="103"/>
      <c r="AU6" s="103">
        <v>1</v>
      </c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575000</v>
      </c>
      <c r="CQ6" s="139">
        <v>575000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295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129</v>
      </c>
      <c r="L7" s="79">
        <v>90</v>
      </c>
      <c r="M7" s="79">
        <v>74</v>
      </c>
      <c r="N7" s="89">
        <v>34</v>
      </c>
      <c r="O7" s="90">
        <v>0</v>
      </c>
      <c r="P7" s="91">
        <f>N7+O7</f>
        <v>34</v>
      </c>
      <c r="Q7" s="80">
        <f>IFERROR(P7/M7,"-")</f>
        <v>0.45945945945946</v>
      </c>
      <c r="R7" s="79">
        <v>3</v>
      </c>
      <c r="S7" s="79">
        <v>7</v>
      </c>
      <c r="T7" s="80">
        <f>IFERROR(R7/(P7),"-")</f>
        <v>0.088235294117647</v>
      </c>
      <c r="U7" s="336"/>
      <c r="V7" s="82">
        <v>1</v>
      </c>
      <c r="W7" s="80">
        <f>IF(P7=0,"-",V7/P7)</f>
        <v>0.029411764705882</v>
      </c>
      <c r="X7" s="335">
        <v>19000</v>
      </c>
      <c r="Y7" s="336">
        <f>IFERROR(X7/P7,"-")</f>
        <v>558.82352941176</v>
      </c>
      <c r="Z7" s="336">
        <f>IFERROR(X7/V7,"-")</f>
        <v>19000</v>
      </c>
      <c r="AA7" s="330"/>
      <c r="AB7" s="83"/>
      <c r="AC7" s="77"/>
      <c r="AD7" s="92">
        <v>1</v>
      </c>
      <c r="AE7" s="93">
        <f>IF(P7=0,"",IF(AD7=0,"",(AD7/P7)))</f>
        <v>0.029411764705882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18</v>
      </c>
      <c r="AN7" s="99">
        <f>IF(P7=0,"",IF(AM7=0,"",(AM7/P7)))</f>
        <v>0.52941176470588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0.11764705882353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0.11764705882353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0.11764705882353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0.058823529411765</v>
      </c>
      <c r="BY7" s="126">
        <v>1</v>
      </c>
      <c r="BZ7" s="127">
        <f>IFERROR(BY7/BW7,"-")</f>
        <v>0.5</v>
      </c>
      <c r="CA7" s="128">
        <v>19000</v>
      </c>
      <c r="CB7" s="129">
        <f>IFERROR(CA7/BW7,"-")</f>
        <v>9500</v>
      </c>
      <c r="CC7" s="130"/>
      <c r="CD7" s="130"/>
      <c r="CE7" s="130">
        <v>1</v>
      </c>
      <c r="CF7" s="131">
        <v>1</v>
      </c>
      <c r="CG7" s="132">
        <f>IF(P7=0,"",IF(CF7=0,"",(CF7/P7)))</f>
        <v>0.029411764705882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19000</v>
      </c>
      <c r="CQ7" s="139">
        <v>19000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4.752</v>
      </c>
      <c r="B10" s="39"/>
      <c r="C10" s="39"/>
      <c r="D10" s="39"/>
      <c r="E10" s="39"/>
      <c r="F10" s="39"/>
      <c r="G10" s="40" t="s">
        <v>296</v>
      </c>
      <c r="H10" s="40"/>
      <c r="I10" s="40"/>
      <c r="J10" s="333">
        <f>SUM(J6:J9)</f>
        <v>125000</v>
      </c>
      <c r="K10" s="41">
        <f>SUM(K6:K9)</f>
        <v>150</v>
      </c>
      <c r="L10" s="41">
        <f>SUM(L6:L9)</f>
        <v>90</v>
      </c>
      <c r="M10" s="41">
        <f>SUM(M6:M9)</f>
        <v>236</v>
      </c>
      <c r="N10" s="41">
        <f>SUM(N6:N9)</f>
        <v>47</v>
      </c>
      <c r="O10" s="41">
        <f>SUM(O6:O9)</f>
        <v>1</v>
      </c>
      <c r="P10" s="41">
        <f>SUM(P6:P9)</f>
        <v>48</v>
      </c>
      <c r="Q10" s="42">
        <f>IFERROR(P10/M10,"-")</f>
        <v>0.20338983050847</v>
      </c>
      <c r="R10" s="76">
        <f>SUM(R6:R9)</f>
        <v>3</v>
      </c>
      <c r="S10" s="76">
        <f>SUM(S6:S9)</f>
        <v>14</v>
      </c>
      <c r="T10" s="42">
        <f>IFERROR(R10/P10,"-")</f>
        <v>0.0625</v>
      </c>
      <c r="U10" s="338">
        <f>IFERROR(J10/P10,"-")</f>
        <v>2604.1666666667</v>
      </c>
      <c r="V10" s="44">
        <f>SUM(V6:V9)</f>
        <v>2</v>
      </c>
      <c r="W10" s="42">
        <f>IFERROR(V10/P10,"-")</f>
        <v>0.041666666666667</v>
      </c>
      <c r="X10" s="333">
        <f>SUM(X6:X9)</f>
        <v>594000</v>
      </c>
      <c r="Y10" s="333">
        <f>IFERROR(X10/P10,"-")</f>
        <v>12375</v>
      </c>
      <c r="Z10" s="333">
        <f>IFERROR(X10/V10,"-")</f>
        <v>297000</v>
      </c>
      <c r="AA10" s="333">
        <f>X10-J10</f>
        <v>469000</v>
      </c>
      <c r="AB10" s="45">
        <f>X10/J10</f>
        <v>4.752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297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298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299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300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301</v>
      </c>
      <c r="C6" s="347"/>
      <c r="D6" s="347" t="s">
        <v>263</v>
      </c>
      <c r="E6" s="175" t="s">
        <v>302</v>
      </c>
      <c r="F6" s="175" t="s">
        <v>303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304</v>
      </c>
      <c r="C7" s="347"/>
      <c r="D7" s="347" t="s">
        <v>263</v>
      </c>
      <c r="E7" s="175" t="s">
        <v>305</v>
      </c>
      <c r="F7" s="175" t="s">
        <v>303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306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307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298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308</v>
      </c>
      <c r="C6" s="347" t="s">
        <v>309</v>
      </c>
      <c r="D6" s="347" t="s">
        <v>310</v>
      </c>
      <c r="E6" s="175" t="s">
        <v>311</v>
      </c>
      <c r="F6" s="175" t="s">
        <v>303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2.5331044209245</v>
      </c>
      <c r="B7" s="347" t="s">
        <v>312</v>
      </c>
      <c r="C7" s="347" t="s">
        <v>309</v>
      </c>
      <c r="D7" s="347" t="s">
        <v>310</v>
      </c>
      <c r="E7" s="175" t="s">
        <v>313</v>
      </c>
      <c r="F7" s="175" t="s">
        <v>303</v>
      </c>
      <c r="G7" s="340">
        <v>1866216</v>
      </c>
      <c r="H7" s="176">
        <v>2254</v>
      </c>
      <c r="I7" s="176">
        <v>0</v>
      </c>
      <c r="J7" s="176">
        <v>110781</v>
      </c>
      <c r="K7" s="177">
        <v>598</v>
      </c>
      <c r="L7" s="179">
        <f>IFERROR(K7/J7,"-")</f>
        <v>0.0053980375696193</v>
      </c>
      <c r="M7" s="176">
        <v>71</v>
      </c>
      <c r="N7" s="176">
        <v>149</v>
      </c>
      <c r="O7" s="179">
        <f>IFERROR(M7/(K7),"-")</f>
        <v>0.11872909698997</v>
      </c>
      <c r="P7" s="180">
        <f>IFERROR(G7/SUM(K7:K7),"-")</f>
        <v>3120.762541806</v>
      </c>
      <c r="Q7" s="181">
        <v>84</v>
      </c>
      <c r="R7" s="179">
        <f>IF(K7=0,"-",Q7/K7)</f>
        <v>0.14046822742475</v>
      </c>
      <c r="S7" s="345">
        <v>4727320</v>
      </c>
      <c r="T7" s="346">
        <f>IFERROR(S7/K7,"-")</f>
        <v>7905.2173913043</v>
      </c>
      <c r="U7" s="346">
        <f>IFERROR(S7/Q7,"-")</f>
        <v>56277.619047619</v>
      </c>
      <c r="V7" s="340">
        <f>SUM(S7:S7)-SUM(G7:G7)</f>
        <v>2861104</v>
      </c>
      <c r="W7" s="183">
        <f>SUM(S7:S7)/SUM(G7:G7)</f>
        <v>2.5331044209245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3</v>
      </c>
      <c r="AI7" s="191">
        <f>IF(K7=0,"",IF(AH7=0,"",(AH7/K7)))</f>
        <v>0.0050167224080268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</v>
      </c>
      <c r="AR7" s="197">
        <f>IF(K7=0,"",IF(AQ7=0,"",(AQ7/K7)))</f>
        <v>0.0033444816053512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25</v>
      </c>
      <c r="BA7" s="203">
        <f>IF(K7=0,"",IF(AZ7=0,"",(AZ7/K7)))</f>
        <v>0.04180602006689</v>
      </c>
      <c r="BB7" s="202">
        <v>3</v>
      </c>
      <c r="BC7" s="204">
        <f>IFERROR(BB7/AZ7,"-")</f>
        <v>0.12</v>
      </c>
      <c r="BD7" s="205">
        <v>27000</v>
      </c>
      <c r="BE7" s="206">
        <f>IFERROR(BD7/AZ7,"-")</f>
        <v>1080</v>
      </c>
      <c r="BF7" s="207">
        <v>2</v>
      </c>
      <c r="BG7" s="207"/>
      <c r="BH7" s="207">
        <v>1</v>
      </c>
      <c r="BI7" s="208">
        <v>241</v>
      </c>
      <c r="BJ7" s="209">
        <f>IF(K7=0,"",IF(BI7=0,"",(BI7/K7)))</f>
        <v>0.40301003344482</v>
      </c>
      <c r="BK7" s="210">
        <v>30</v>
      </c>
      <c r="BL7" s="211">
        <f>IFERROR(BK7/BI7,"-")</f>
        <v>0.12448132780083</v>
      </c>
      <c r="BM7" s="212">
        <v>1073900</v>
      </c>
      <c r="BN7" s="213">
        <f>IFERROR(BM7/BI7,"-")</f>
        <v>4456.0165975104</v>
      </c>
      <c r="BO7" s="214">
        <v>6</v>
      </c>
      <c r="BP7" s="214">
        <v>11</v>
      </c>
      <c r="BQ7" s="214">
        <v>13</v>
      </c>
      <c r="BR7" s="215">
        <v>232</v>
      </c>
      <c r="BS7" s="216">
        <f>IF(K7=0,"",IF(BR7=0,"",(BR7/K7)))</f>
        <v>0.38795986622074</v>
      </c>
      <c r="BT7" s="217">
        <v>35</v>
      </c>
      <c r="BU7" s="218">
        <f>IFERROR(BT7/BR7,"-")</f>
        <v>0.15086206896552</v>
      </c>
      <c r="BV7" s="219">
        <v>2980120</v>
      </c>
      <c r="BW7" s="220">
        <f>IFERROR(BV7/BR7,"-")</f>
        <v>12845.344827586</v>
      </c>
      <c r="BX7" s="221">
        <v>11</v>
      </c>
      <c r="BY7" s="221">
        <v>4</v>
      </c>
      <c r="BZ7" s="221">
        <v>20</v>
      </c>
      <c r="CA7" s="222">
        <v>95</v>
      </c>
      <c r="CB7" s="223">
        <f>IF(K7=0,"",IF(CA7=0,"",(CA7/K7)))</f>
        <v>0.15886287625418</v>
      </c>
      <c r="CC7" s="224">
        <v>16</v>
      </c>
      <c r="CD7" s="225">
        <f>IFERROR(CC7/CA7,"-")</f>
        <v>0.16842105263158</v>
      </c>
      <c r="CE7" s="226">
        <v>646300</v>
      </c>
      <c r="CF7" s="227">
        <f>IFERROR(CE7/CA7,"-")</f>
        <v>6803.1578947368</v>
      </c>
      <c r="CG7" s="228">
        <v>6</v>
      </c>
      <c r="CH7" s="228">
        <v>2</v>
      </c>
      <c r="CI7" s="228">
        <v>8</v>
      </c>
      <c r="CJ7" s="229">
        <v>84</v>
      </c>
      <c r="CK7" s="230">
        <v>4727320</v>
      </c>
      <c r="CL7" s="230">
        <v>1322120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1.934448408195</v>
      </c>
      <c r="B8" s="347" t="s">
        <v>314</v>
      </c>
      <c r="C8" s="347" t="s">
        <v>309</v>
      </c>
      <c r="D8" s="347" t="s">
        <v>310</v>
      </c>
      <c r="E8" s="175" t="s">
        <v>315</v>
      </c>
      <c r="F8" s="175" t="s">
        <v>303</v>
      </c>
      <c r="G8" s="340">
        <v>3981078</v>
      </c>
      <c r="H8" s="176">
        <v>3075</v>
      </c>
      <c r="I8" s="176">
        <v>0</v>
      </c>
      <c r="J8" s="176">
        <v>78403</v>
      </c>
      <c r="K8" s="177">
        <v>1480</v>
      </c>
      <c r="L8" s="179">
        <f>IFERROR(K8/J8,"-")</f>
        <v>0.01887682869278</v>
      </c>
      <c r="M8" s="176">
        <v>76</v>
      </c>
      <c r="N8" s="176">
        <v>568</v>
      </c>
      <c r="O8" s="179">
        <f>IFERROR(M8/(K8),"-")</f>
        <v>0.051351351351351</v>
      </c>
      <c r="P8" s="180">
        <f>IFERROR(G8/SUM(K8:K8),"-")</f>
        <v>2689.9175675676</v>
      </c>
      <c r="Q8" s="181">
        <v>159</v>
      </c>
      <c r="R8" s="179">
        <f>IF(K8=0,"-",Q8/K8)</f>
        <v>0.10743243243243</v>
      </c>
      <c r="S8" s="345">
        <v>7701190</v>
      </c>
      <c r="T8" s="346">
        <f>IFERROR(S8/K8,"-")</f>
        <v>5203.5067567568</v>
      </c>
      <c r="U8" s="346">
        <f>IFERROR(S8/Q8,"-")</f>
        <v>48435.157232704</v>
      </c>
      <c r="V8" s="340">
        <f>SUM(S8:S8)-SUM(G8:G8)</f>
        <v>3720112</v>
      </c>
      <c r="W8" s="183">
        <f>SUM(S8:S8)/SUM(G8:G8)</f>
        <v>1.934448408195</v>
      </c>
      <c r="Y8" s="184">
        <v>78</v>
      </c>
      <c r="Z8" s="185">
        <f>IF(K8=0,"",IF(Y8=0,"",(Y8/K8)))</f>
        <v>0.052702702702703</v>
      </c>
      <c r="AA8" s="184">
        <v>1</v>
      </c>
      <c r="AB8" s="186">
        <f>IFERROR(AA8/Y8,"-")</f>
        <v>0.012820512820513</v>
      </c>
      <c r="AC8" s="187">
        <v>9000</v>
      </c>
      <c r="AD8" s="188">
        <f>IFERROR(AC8/Y8,"-")</f>
        <v>115.38461538462</v>
      </c>
      <c r="AE8" s="189"/>
      <c r="AF8" s="189"/>
      <c r="AG8" s="189">
        <v>1</v>
      </c>
      <c r="AH8" s="190">
        <v>216</v>
      </c>
      <c r="AI8" s="191">
        <f>IF(K8=0,"",IF(AH8=0,"",(AH8/K8)))</f>
        <v>0.14594594594595</v>
      </c>
      <c r="AJ8" s="190">
        <v>12</v>
      </c>
      <c r="AK8" s="192">
        <f>IFERROR(AJ8/AH8,"-")</f>
        <v>0.055555555555556</v>
      </c>
      <c r="AL8" s="193">
        <v>89000</v>
      </c>
      <c r="AM8" s="194">
        <f>IFERROR(AL8/AH8,"-")</f>
        <v>412.03703703704</v>
      </c>
      <c r="AN8" s="195">
        <v>8</v>
      </c>
      <c r="AO8" s="195"/>
      <c r="AP8" s="195">
        <v>4</v>
      </c>
      <c r="AQ8" s="196">
        <v>191</v>
      </c>
      <c r="AR8" s="197">
        <f>IF(K8=0,"",IF(AQ8=0,"",(AQ8/K8)))</f>
        <v>0.12905405405405</v>
      </c>
      <c r="AS8" s="196">
        <v>14</v>
      </c>
      <c r="AT8" s="198">
        <f>IFERROR(AS8/AQ8,"-")</f>
        <v>0.073298429319372</v>
      </c>
      <c r="AU8" s="199">
        <v>96510</v>
      </c>
      <c r="AV8" s="200">
        <f>IFERROR(AU8/AQ8,"-")</f>
        <v>505.28795811518</v>
      </c>
      <c r="AW8" s="201">
        <v>8</v>
      </c>
      <c r="AX8" s="201">
        <v>2</v>
      </c>
      <c r="AY8" s="201">
        <v>4</v>
      </c>
      <c r="AZ8" s="202">
        <v>377</v>
      </c>
      <c r="BA8" s="203">
        <f>IF(K8=0,"",IF(AZ8=0,"",(AZ8/K8)))</f>
        <v>0.25472972972973</v>
      </c>
      <c r="BB8" s="202">
        <v>30</v>
      </c>
      <c r="BC8" s="204">
        <f>IFERROR(BB8/AZ8,"-")</f>
        <v>0.079575596816976</v>
      </c>
      <c r="BD8" s="205">
        <v>430000</v>
      </c>
      <c r="BE8" s="206">
        <f>IFERROR(BD8/AZ8,"-")</f>
        <v>1140.5835543767</v>
      </c>
      <c r="BF8" s="207">
        <v>15</v>
      </c>
      <c r="BG8" s="207">
        <v>4</v>
      </c>
      <c r="BH8" s="207">
        <v>11</v>
      </c>
      <c r="BI8" s="208">
        <v>418</v>
      </c>
      <c r="BJ8" s="209">
        <f>IF(K8=0,"",IF(BI8=0,"",(BI8/K8)))</f>
        <v>0.28243243243243</v>
      </c>
      <c r="BK8" s="210">
        <v>63</v>
      </c>
      <c r="BL8" s="211">
        <f>IFERROR(BK8/BI8,"-")</f>
        <v>0.15071770334928</v>
      </c>
      <c r="BM8" s="212">
        <v>2810680</v>
      </c>
      <c r="BN8" s="213">
        <f>IFERROR(BM8/BI8,"-")</f>
        <v>6724.1148325359</v>
      </c>
      <c r="BO8" s="214">
        <v>32</v>
      </c>
      <c r="BP8" s="214">
        <v>12</v>
      </c>
      <c r="BQ8" s="214">
        <v>19</v>
      </c>
      <c r="BR8" s="215">
        <v>165</v>
      </c>
      <c r="BS8" s="216">
        <f>IF(K8=0,"",IF(BR8=0,"",(BR8/K8)))</f>
        <v>0.11148648648649</v>
      </c>
      <c r="BT8" s="217">
        <v>30</v>
      </c>
      <c r="BU8" s="218">
        <f>IFERROR(BT8/BR8,"-")</f>
        <v>0.18181818181818</v>
      </c>
      <c r="BV8" s="219">
        <v>3576000</v>
      </c>
      <c r="BW8" s="220">
        <f>IFERROR(BV8/BR8,"-")</f>
        <v>21672.727272727</v>
      </c>
      <c r="BX8" s="221">
        <v>13</v>
      </c>
      <c r="BY8" s="221">
        <v>2</v>
      </c>
      <c r="BZ8" s="221">
        <v>15</v>
      </c>
      <c r="CA8" s="222">
        <v>35</v>
      </c>
      <c r="CB8" s="223">
        <f>IF(K8=0,"",IF(CA8=0,"",(CA8/K8)))</f>
        <v>0.023648648648649</v>
      </c>
      <c r="CC8" s="224">
        <v>9</v>
      </c>
      <c r="CD8" s="225">
        <f>IFERROR(CC8/CA8,"-")</f>
        <v>0.25714285714286</v>
      </c>
      <c r="CE8" s="226">
        <v>690000</v>
      </c>
      <c r="CF8" s="227">
        <f>IFERROR(CE8/CA8,"-")</f>
        <v>19714.285714286</v>
      </c>
      <c r="CG8" s="228">
        <v>2</v>
      </c>
      <c r="CH8" s="228">
        <v>2</v>
      </c>
      <c r="CI8" s="228">
        <v>5</v>
      </c>
      <c r="CJ8" s="229">
        <v>159</v>
      </c>
      <c r="CK8" s="230">
        <v>7701190</v>
      </c>
      <c r="CL8" s="230">
        <v>1425000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316</v>
      </c>
      <c r="C9" s="347" t="s">
        <v>309</v>
      </c>
      <c r="D9" s="347" t="s">
        <v>310</v>
      </c>
      <c r="E9" s="175" t="s">
        <v>317</v>
      </c>
      <c r="F9" s="175" t="s">
        <v>303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3.3333045219373</v>
      </c>
      <c r="B10" s="347" t="s">
        <v>318</v>
      </c>
      <c r="C10" s="347" t="s">
        <v>309</v>
      </c>
      <c r="D10" s="347" t="s">
        <v>310</v>
      </c>
      <c r="E10" s="175" t="s">
        <v>319</v>
      </c>
      <c r="F10" s="175" t="s">
        <v>303</v>
      </c>
      <c r="G10" s="340">
        <v>1469326</v>
      </c>
      <c r="H10" s="176">
        <v>1330</v>
      </c>
      <c r="I10" s="176">
        <v>0</v>
      </c>
      <c r="J10" s="176">
        <v>121954</v>
      </c>
      <c r="K10" s="177">
        <v>396</v>
      </c>
      <c r="L10" s="179">
        <f>IFERROR(K10/J10,"-")</f>
        <v>0.003247125965528</v>
      </c>
      <c r="M10" s="176">
        <v>45</v>
      </c>
      <c r="N10" s="176">
        <v>80</v>
      </c>
      <c r="O10" s="179">
        <f>IFERROR(M10/(K10),"-")</f>
        <v>0.11363636363636</v>
      </c>
      <c r="P10" s="180">
        <f>IFERROR(G10/SUM(K10:K10),"-")</f>
        <v>3710.4191919192</v>
      </c>
      <c r="Q10" s="181">
        <v>49</v>
      </c>
      <c r="R10" s="179">
        <f>IF(K10=0,"-",Q10/K10)</f>
        <v>0.12373737373737</v>
      </c>
      <c r="S10" s="345">
        <v>4897711</v>
      </c>
      <c r="T10" s="346">
        <f>IFERROR(S10/K10,"-")</f>
        <v>12367.957070707</v>
      </c>
      <c r="U10" s="346">
        <f>IFERROR(S10/Q10,"-")</f>
        <v>99953.285714286</v>
      </c>
      <c r="V10" s="340">
        <f>SUM(S10:S10)-SUM(G10:G10)</f>
        <v>3428385</v>
      </c>
      <c r="W10" s="183">
        <f>SUM(S10:S10)/SUM(G10:G10)</f>
        <v>3.3333045219373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2</v>
      </c>
      <c r="AR10" s="197">
        <f>IF(K10=0,"",IF(AQ10=0,"",(AQ10/K10)))</f>
        <v>0.0050505050505051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28</v>
      </c>
      <c r="BA10" s="203">
        <f>IF(K10=0,"",IF(AZ10=0,"",(AZ10/K10)))</f>
        <v>0.070707070707071</v>
      </c>
      <c r="BB10" s="202">
        <v>2</v>
      </c>
      <c r="BC10" s="204">
        <f>IFERROR(BB10/AZ10,"-")</f>
        <v>0.071428571428571</v>
      </c>
      <c r="BD10" s="205">
        <v>14200</v>
      </c>
      <c r="BE10" s="206">
        <f>IFERROR(BD10/AZ10,"-")</f>
        <v>507.14285714286</v>
      </c>
      <c r="BF10" s="207">
        <v>1</v>
      </c>
      <c r="BG10" s="207"/>
      <c r="BH10" s="207">
        <v>1</v>
      </c>
      <c r="BI10" s="208">
        <v>104</v>
      </c>
      <c r="BJ10" s="209">
        <f>IF(K10=0,"",IF(BI10=0,"",(BI10/K10)))</f>
        <v>0.26262626262626</v>
      </c>
      <c r="BK10" s="210">
        <v>10</v>
      </c>
      <c r="BL10" s="211">
        <f>IFERROR(BK10/BI10,"-")</f>
        <v>0.096153846153846</v>
      </c>
      <c r="BM10" s="212">
        <v>1497000</v>
      </c>
      <c r="BN10" s="213">
        <f>IFERROR(BM10/BI10,"-")</f>
        <v>14394.230769231</v>
      </c>
      <c r="BO10" s="214">
        <v>2</v>
      </c>
      <c r="BP10" s="214">
        <v>2</v>
      </c>
      <c r="BQ10" s="214">
        <v>6</v>
      </c>
      <c r="BR10" s="215">
        <v>170</v>
      </c>
      <c r="BS10" s="216">
        <f>IF(K10=0,"",IF(BR10=0,"",(BR10/K10)))</f>
        <v>0.42929292929293</v>
      </c>
      <c r="BT10" s="217">
        <v>21</v>
      </c>
      <c r="BU10" s="218">
        <f>IFERROR(BT10/BR10,"-")</f>
        <v>0.12352941176471</v>
      </c>
      <c r="BV10" s="219">
        <v>548000</v>
      </c>
      <c r="BW10" s="220">
        <f>IFERROR(BV10/BR10,"-")</f>
        <v>3223.5294117647</v>
      </c>
      <c r="BX10" s="221">
        <v>6</v>
      </c>
      <c r="BY10" s="221">
        <v>7</v>
      </c>
      <c r="BZ10" s="221">
        <v>8</v>
      </c>
      <c r="CA10" s="222">
        <v>92</v>
      </c>
      <c r="CB10" s="223">
        <f>IF(K10=0,"",IF(CA10=0,"",(CA10/K10)))</f>
        <v>0.23232323232323</v>
      </c>
      <c r="CC10" s="224">
        <v>16</v>
      </c>
      <c r="CD10" s="225">
        <f>IFERROR(CC10/CA10,"-")</f>
        <v>0.17391304347826</v>
      </c>
      <c r="CE10" s="226">
        <v>2838511</v>
      </c>
      <c r="CF10" s="227">
        <f>IFERROR(CE10/CA10,"-")</f>
        <v>30853.380434783</v>
      </c>
      <c r="CG10" s="228">
        <v>7</v>
      </c>
      <c r="CH10" s="228">
        <v>1</v>
      </c>
      <c r="CI10" s="228">
        <v>8</v>
      </c>
      <c r="CJ10" s="229">
        <v>49</v>
      </c>
      <c r="CK10" s="230">
        <v>4897711</v>
      </c>
      <c r="CL10" s="230">
        <v>1334000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320</v>
      </c>
      <c r="F13" s="251"/>
      <c r="G13" s="343">
        <f>SUM(G6:G12)</f>
        <v>7316620</v>
      </c>
      <c r="H13" s="250">
        <f>SUM(H6:H12)</f>
        <v>6659</v>
      </c>
      <c r="I13" s="250">
        <f>SUM(I6:I12)</f>
        <v>0</v>
      </c>
      <c r="J13" s="250">
        <f>SUM(J6:J12)</f>
        <v>311138</v>
      </c>
      <c r="K13" s="250">
        <f>SUM(K6:K12)</f>
        <v>2474</v>
      </c>
      <c r="L13" s="252">
        <f>IFERROR(K13/J13,"-")</f>
        <v>0.0079514556241925</v>
      </c>
      <c r="M13" s="253">
        <f>SUM(M6:M12)</f>
        <v>192</v>
      </c>
      <c r="N13" s="253">
        <f>SUM(N6:N12)</f>
        <v>797</v>
      </c>
      <c r="O13" s="252">
        <f>IFERROR(M13/K13,"-")</f>
        <v>0.077607113985449</v>
      </c>
      <c r="P13" s="254">
        <f>IFERROR(G13/K13,"-")</f>
        <v>2957.4050121261</v>
      </c>
      <c r="Q13" s="255">
        <f>SUM(Q6:Q12)</f>
        <v>292</v>
      </c>
      <c r="R13" s="252">
        <f>IFERROR(Q13/K13,"-")</f>
        <v>0.11802748585287</v>
      </c>
      <c r="S13" s="343">
        <f>SUM(S6:S12)</f>
        <v>17326221</v>
      </c>
      <c r="T13" s="343">
        <f>IFERROR(S13/K13,"-")</f>
        <v>7003.3229587712</v>
      </c>
      <c r="U13" s="343">
        <f>IFERROR(S13/Q13,"-")</f>
        <v>59336.373287671</v>
      </c>
      <c r="V13" s="343">
        <f>S13-G13</f>
        <v>10009601</v>
      </c>
      <c r="W13" s="256">
        <f>S13/G13</f>
        <v>2.3680635320681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