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<sst xmlns="http://schemas.openxmlformats.org/spreadsheetml/2006/main" uniqueCount="229">
  <si>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</si>
  <si>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</si>
  <si>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</si>
  <si>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</si>
  <si>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</si>
  <si>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</si>
  <si>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</si>
  <si>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</si>
  <si>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</si>
  <si>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</si>
  <si>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</si>
  <si>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</si>
  <si>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</si>
  <si>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</si>
  <si>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</si>
  <si>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</si>
  <si>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</si>
  <si>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</si>
  <si>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</si>
  <si>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</si>
  <si>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</si>
  <si>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</si>
  <si>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</si>
  <si>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</si>
  <si>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</si>
  <si>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</si>
  <si>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</si>
  <si>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</si>
  <si>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</si>
  <si>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</si>
  <si>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</si>
  <si>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</si>
  <si>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</si>
  <si>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</si>
  <si>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</si>
  <si>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</si>
  <si>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</si>
  <si>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</si>
  <si>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</si>
  <si>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</si>
  <si>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</si>
  <si>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</si>
  <si>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</si>
  <si>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</si>
  <si>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</si>
  <si>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</si>
  <si>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</si>
  <si>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</si>
  <si>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</si>
  <si>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</si>
  <si>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</si>
  <si>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</si>
  <si>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</si>
  <si>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</si>
  <si>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</si>
  <si>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</si>
  <si>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</si>
  <si>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</si>
  <si>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</si>
  <si>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</si>
  <si>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</si>
  <si>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</si>
  <si>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</si>
  <si>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</si>
  <si>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</si>
  <si>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</si>
  <si>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</si>
  <si>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</si>
  <si>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</si>
  <si>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</si>
  <si>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</si>
  <si>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</si>
  <si>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</si>
  <si>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</si>
  <si>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</si>
  <si>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</si>
  <si>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</si>
  <si>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</si>
  <si>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</si>
  <si>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</si>
  <si>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</si>
  <si>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</si>
  <si>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</si>
  <si>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</si>
  <si>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</si>
  <si>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</si>
  <si>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</si>
  <si>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</si>
  <si>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</si>
  <si>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</si>
  <si>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</si>
  <si>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</si>
  <si>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</si>
  <si>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</si>
  <si>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</si>
  <si>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</si>
  <si>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</si>
  <si>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</si>
  <si>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</si>
  <si>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</si>
  <si>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</si>
  <si>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</si>
  <si>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</si>
  <si>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</si>
  <si>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</si>
  <si>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</si>
  <si>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</si>
  <si>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</si>
  <si>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</si>
  <si>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</si>
  <si>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</si>
  <si>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</si>
  <si>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</si>
  <si>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</si>
  <si>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</si>
  <si>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</si>
  <si>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</si>
  <si>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</si>
  <si>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</si>
  <si>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</si>
  <si>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</si>
  <si>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</si>
  <si>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</si>
  <si>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</si>
  <si>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</si>
  <si>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</si>
  <si>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</si>
  <si>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</si>
  <si>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</si>
  <si>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</si>
  <si>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</si>
  <si>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</si>
  <si>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</si>
  <si>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</si>
  <si>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</si>
  <si>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</si>
  <si>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</si>
  <si>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</si>
  <si>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</si>
  <si>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</si>
  <si>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</si>
  <si>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</si>
  <si>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</si>
  <si>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</si>
  <si>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</si>
  <si>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</si>
  <si>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</si>
  <si>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</si>
  <si>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</si>
  <si>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</si>
  <si>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</si>
  <si>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</si>
  <si>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</si>
  <si>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</si>
  <si>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</si>
  <si>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</si>
  <si>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</si>
  <si>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</si>
  <si>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</si>
  <si>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</si>
  <si>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</si>
  <si>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</si>
  <si>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</si>
  <si>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</si>
  <si>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</si>
  <si>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</si>
  <si>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</si>
  <si>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</si>
  <si>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</si>
  <si>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</si>
  <si>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</si>
  <si>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</si>
  <si>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</si>
  <si>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</si>
  <si>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</si>
  <si>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</si>
  <si>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</si>
  <si>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</si>
  <si>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</si>
  <si>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</si>
  <si>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</si>
  <si>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</si>
  <si>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</si>
  <si>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ln_adn039</t>
  </si>
  <si>
    <t>徳間書店</t>
  </si>
  <si>
    <t>DVD漫画きよし_袋裏用セリフアレンジ_LINE版</t>
  </si>
  <si>
    <t>アサヒ芸能.1W火</t>
  </si>
  <si>
    <t>DVD袋裏4C</t>
  </si>
  <si>
    <t>2月06日(火)</t>
  </si>
  <si>
    <t>ad849</t>
  </si>
  <si>
    <t>ln_adn040</t>
  </si>
  <si>
    <t>大洋図書</t>
  </si>
  <si>
    <t>1P記事_求む！LINE版_ヘスティア</t>
  </si>
  <si>
    <t>臨時増刊ラヴァーズ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</si>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</sst>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47</v>
      </c>
      <c r="D6" s="330">
        <v>2546000</v>
      </c>
      <c r="E6" s="79">
        <v>482</v>
      </c>
      <c r="F6" s="79">
        <v>272</v>
      </c>
      <c r="G6" s="79">
        <v>290</v>
      </c>
      <c r="H6" s="89">
        <v>238</v>
      </c>
      <c r="I6" s="90">
        <v>0</v>
      </c>
      <c r="J6" s="143">
        <f>H6+I6</f>
        <v>238</v>
      </c>
      <c r="K6" s="80">
        <f>IFERROR(J6/G6,"-")</f>
        <v>0.82068965517241</v>
      </c>
      <c r="L6" s="79">
        <v>10</v>
      </c>
      <c r="M6" s="79">
        <v>31</v>
      </c>
      <c r="N6" s="80">
        <f>IFERROR(L6/J6,"-")</f>
        <v>0.042016806722689</v>
      </c>
      <c r="O6" s="81">
        <f>IFERROR(D6/J6,"-")</f>
        <v>10697.478991597</v>
      </c>
      <c r="P6" s="82">
        <v>20</v>
      </c>
      <c r="Q6" s="80">
        <f>IFERROR(P6/J6,"-")</f>
        <v>0.084033613445378</v>
      </c>
      <c r="R6" s="335">
        <v>714000</v>
      </c>
      <c r="S6" s="336">
        <f>IFERROR(R6/J6,"-")</f>
        <v>3000</v>
      </c>
      <c r="T6" s="336">
        <f>IFERROR(R6/P6,"-")</f>
        <v>35700</v>
      </c>
      <c r="U6" s="330">
        <f>IFERROR(R6-D6,"-")</f>
        <v>-1832000</v>
      </c>
      <c r="V6" s="83">
        <f>R6/D6</f>
        <v>0.28043990573449</v>
      </c>
      <c r="W6" s="77"/>
      <c r="X6" s="142"/>
    </row>
    <row r="7" spans="1:24">
      <c r="A7" s="78"/>
      <c r="B7" s="84" t="s">
        <v>24</v>
      </c>
      <c r="C7" s="84">
        <v>6</v>
      </c>
      <c r="D7" s="330">
        <v>320000</v>
      </c>
      <c r="E7" s="79">
        <v>354</v>
      </c>
      <c r="F7" s="79">
        <v>86</v>
      </c>
      <c r="G7" s="79">
        <v>87</v>
      </c>
      <c r="H7" s="89">
        <v>120</v>
      </c>
      <c r="I7" s="90">
        <v>1</v>
      </c>
      <c r="J7" s="143">
        <f>H7+I7</f>
        <v>121</v>
      </c>
      <c r="K7" s="80">
        <f>IFERROR(J7/G7,"-")</f>
        <v>1.3908045977011</v>
      </c>
      <c r="L7" s="79">
        <v>6</v>
      </c>
      <c r="M7" s="79">
        <v>9</v>
      </c>
      <c r="N7" s="80">
        <f>IFERROR(L7/J7,"-")</f>
        <v>0.049586776859504</v>
      </c>
      <c r="O7" s="81">
        <f>IFERROR(D7/J7,"-")</f>
        <v>2644.6280991736</v>
      </c>
      <c r="P7" s="82">
        <v>8</v>
      </c>
      <c r="Q7" s="80">
        <f>IFERROR(P7/J7,"-")</f>
        <v>0.066115702479339</v>
      </c>
      <c r="R7" s="335">
        <v>179000</v>
      </c>
      <c r="S7" s="336">
        <f>IFERROR(R7/J7,"-")</f>
        <v>1479.3388429752</v>
      </c>
      <c r="T7" s="336">
        <f>IFERROR(R7/P7,"-")</f>
        <v>22375</v>
      </c>
      <c r="U7" s="330">
        <f>IFERROR(R7-D7,"-")</f>
        <v>-141000</v>
      </c>
      <c r="V7" s="83">
        <f>R7/D7</f>
        <v>0.559375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140</v>
      </c>
      <c r="F8" s="79">
        <v>108</v>
      </c>
      <c r="G8" s="79">
        <v>87</v>
      </c>
      <c r="H8" s="89">
        <v>59</v>
      </c>
      <c r="I8" s="90">
        <v>1</v>
      </c>
      <c r="J8" s="143">
        <f>H8+I8</f>
        <v>60</v>
      </c>
      <c r="K8" s="80">
        <f>IFERROR(J8/G8,"-")</f>
        <v>0.68965517241379</v>
      </c>
      <c r="L8" s="79">
        <v>1</v>
      </c>
      <c r="M8" s="79">
        <v>4</v>
      </c>
      <c r="N8" s="80">
        <f>IFERROR(L8/J8,"-")</f>
        <v>0.016666666666667</v>
      </c>
      <c r="O8" s="81">
        <f>IFERROR(D8/J8,"-")</f>
        <v>2083.3333333333</v>
      </c>
      <c r="P8" s="82">
        <v>1</v>
      </c>
      <c r="Q8" s="80">
        <f>IFERROR(P8/J8,"-")</f>
        <v>0.016666666666667</v>
      </c>
      <c r="R8" s="335">
        <v>116050</v>
      </c>
      <c r="S8" s="336">
        <f>IFERROR(R8/J8,"-")</f>
        <v>1934.1666666667</v>
      </c>
      <c r="T8" s="336">
        <f>IFERROR(R8/P8,"-")</f>
        <v>116050</v>
      </c>
      <c r="U8" s="330">
        <f>IFERROR(R8-D8,"-")</f>
        <v>-8950</v>
      </c>
      <c r="V8" s="83">
        <f>R8/D8</f>
        <v>0.9284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2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7542172</v>
      </c>
      <c r="E10" s="79">
        <v>6106</v>
      </c>
      <c r="F10" s="79">
        <v>0</v>
      </c>
      <c r="G10" s="79">
        <v>221615</v>
      </c>
      <c r="H10" s="89">
        <v>2111</v>
      </c>
      <c r="I10" s="90">
        <v>69</v>
      </c>
      <c r="J10" s="143">
        <f>H10+I10</f>
        <v>2180</v>
      </c>
      <c r="K10" s="80">
        <f>IFERROR(J10/G10,"-")</f>
        <v>0.0098368792726124</v>
      </c>
      <c r="L10" s="79">
        <v>128</v>
      </c>
      <c r="M10" s="79">
        <v>724</v>
      </c>
      <c r="N10" s="80">
        <f>IFERROR(L10/J10,"-")</f>
        <v>0.058715596330275</v>
      </c>
      <c r="O10" s="81">
        <f>IFERROR(D10/J10,"-")</f>
        <v>3459.7119266055</v>
      </c>
      <c r="P10" s="82">
        <v>247</v>
      </c>
      <c r="Q10" s="80">
        <f>IFERROR(P10/J10,"-")</f>
        <v>0.11330275229358</v>
      </c>
      <c r="R10" s="335">
        <v>11447676</v>
      </c>
      <c r="S10" s="336">
        <f>IFERROR(R10/J10,"-")</f>
        <v>5251.2275229358</v>
      </c>
      <c r="T10" s="336">
        <f>IFERROR(R10/P10,"-")</f>
        <v>46346.866396761</v>
      </c>
      <c r="U10" s="330">
        <f>IFERROR(R10-D10,"-")</f>
        <v>3905504</v>
      </c>
      <c r="V10" s="83">
        <f>R10/D10</f>
        <v>1.5178221870305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10533172</v>
      </c>
      <c r="E13" s="41">
        <f>SUM(E6:E11)</f>
        <v>7082</v>
      </c>
      <c r="F13" s="41">
        <f>SUM(F6:F11)</f>
        <v>466</v>
      </c>
      <c r="G13" s="41">
        <f>SUM(G6:G11)</f>
        <v>222081</v>
      </c>
      <c r="H13" s="41">
        <f>SUM(H6:H11)</f>
        <v>2528</v>
      </c>
      <c r="I13" s="41">
        <f>SUM(I6:I11)</f>
        <v>71</v>
      </c>
      <c r="J13" s="41">
        <f>SUM(J6:J11)</f>
        <v>2599</v>
      </c>
      <c r="K13" s="42">
        <f>IFERROR(J13/G13,"-")</f>
        <v>0.011702937216601</v>
      </c>
      <c r="L13" s="76">
        <f>SUM(L6:L11)</f>
        <v>145</v>
      </c>
      <c r="M13" s="76">
        <f>SUM(M6:M11)</f>
        <v>768</v>
      </c>
      <c r="N13" s="42">
        <f>IFERROR(L13/J13,"-")</f>
        <v>0.055790688726433</v>
      </c>
      <c r="O13" s="43">
        <f>IFERROR(D13/J13,"-")</f>
        <v>4052.7787610619</v>
      </c>
      <c r="P13" s="44">
        <f>SUM(P6:P11)</f>
        <v>276</v>
      </c>
      <c r="Q13" s="42">
        <f>IFERROR(P13/J13,"-")</f>
        <v>0.10619469026549</v>
      </c>
      <c r="R13" s="333">
        <f>SUM(R6:R11)</f>
        <v>12456726</v>
      </c>
      <c r="S13" s="333">
        <f>IFERROR(R13/J13,"-")</f>
        <v>4792.8918814929</v>
      </c>
      <c r="T13" s="333">
        <f>IFERROR(R13/P13,"-")</f>
        <v>45133.065217391</v>
      </c>
      <c r="U13" s="333">
        <f>SUM(U6:U11)</f>
        <v>1923554</v>
      </c>
      <c r="V13" s="45">
        <f>IFERROR(R13/D13,"-")</f>
        <v>1.1826186831469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0.51764705882353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0</v>
      </c>
      <c r="S6" s="79">
        <v>0</v>
      </c>
      <c r="T6" s="80">
        <f>IFERROR(R6/(P6),"-")</f>
        <v>0</v>
      </c>
      <c r="U6" s="336">
        <f>IFERROR(J6/SUM(N6:O21),"-")</f>
        <v>8500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-164000</v>
      </c>
      <c r="AB6" s="83">
        <f>SUM(X6:X21)/SUM(J6:J21)</f>
        <v>0.51764705882353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0.42857142857143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34</v>
      </c>
      <c r="L7" s="79">
        <v>20</v>
      </c>
      <c r="M7" s="79">
        <v>16</v>
      </c>
      <c r="N7" s="89">
        <v>4</v>
      </c>
      <c r="O7" s="90">
        <v>0</v>
      </c>
      <c r="P7" s="91">
        <f>N7+O7</f>
        <v>4</v>
      </c>
      <c r="Q7" s="80">
        <f>IFERROR(P7/M7,"-")</f>
        <v>0.25</v>
      </c>
      <c r="R7" s="79">
        <v>1</v>
      </c>
      <c r="S7" s="79">
        <v>0</v>
      </c>
      <c r="T7" s="80">
        <f>IFERROR(R7/(P7),"-")</f>
        <v>0.25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1</v>
      </c>
      <c r="W10" s="80">
        <f>IF(P10=0,"-",V10/P10)</f>
        <v>0.25</v>
      </c>
      <c r="X10" s="335">
        <v>3000</v>
      </c>
      <c r="Y10" s="336">
        <f>IFERROR(X10/P10,"-")</f>
        <v>750</v>
      </c>
      <c r="Z10" s="336">
        <f>IFERROR(X10/V10,"-")</f>
        <v>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>
        <v>1</v>
      </c>
      <c r="BQ10" s="120">
        <f>IFERROR(BP10/BN10,"-")</f>
        <v>0.5</v>
      </c>
      <c r="BR10" s="121">
        <v>3000</v>
      </c>
      <c r="BS10" s="122">
        <f>IFERROR(BR10/BN10,"-")</f>
        <v>1500</v>
      </c>
      <c r="BT10" s="123">
        <v>1</v>
      </c>
      <c r="BU10" s="123"/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21</v>
      </c>
      <c r="L11" s="79">
        <v>13</v>
      </c>
      <c r="M11" s="79">
        <v>6</v>
      </c>
      <c r="N11" s="89">
        <v>2</v>
      </c>
      <c r="O11" s="90">
        <v>0</v>
      </c>
      <c r="P11" s="91">
        <f>N11+O11</f>
        <v>2</v>
      </c>
      <c r="Q11" s="80">
        <f>IFERROR(P11/M11,"-")</f>
        <v>0.33333333333333</v>
      </c>
      <c r="R11" s="79">
        <v>1</v>
      </c>
      <c r="S11" s="79">
        <v>0</v>
      </c>
      <c r="T11" s="80">
        <f>IFERROR(R11/(P11),"-")</f>
        <v>0.5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1</v>
      </c>
      <c r="O12" s="90">
        <v>0</v>
      </c>
      <c r="P12" s="91">
        <f>N12+O12</f>
        <v>1</v>
      </c>
      <c r="Q12" s="80" t="str">
        <f>IFERROR(P12/M12,"-")</f>
        <v>-</v>
      </c>
      <c r="R12" s="79">
        <v>0</v>
      </c>
      <c r="S12" s="79">
        <v>0</v>
      </c>
      <c r="T12" s="80">
        <f>IFERROR(R12/(P12),"-")</f>
        <v>0</v>
      </c>
      <c r="U12" s="336"/>
      <c r="V12" s="82">
        <v>1</v>
      </c>
      <c r="W12" s="80">
        <f>IF(P12=0,"-",V12/P12)</f>
        <v>1</v>
      </c>
      <c r="X12" s="335">
        <v>25000</v>
      </c>
      <c r="Y12" s="336">
        <f>IFERROR(X12/P12,"-")</f>
        <v>25000</v>
      </c>
      <c r="Z12" s="336">
        <f>IFERROR(X12/V12,"-")</f>
        <v>25000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>
        <v>1</v>
      </c>
      <c r="BZ12" s="127">
        <f>IFERROR(BY12/BW12,"-")</f>
        <v>1</v>
      </c>
      <c r="CA12" s="128">
        <v>25000</v>
      </c>
      <c r="CB12" s="129">
        <f>IFERROR(CA12/BW12,"-")</f>
        <v>25000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</v>
      </c>
      <c r="L13" s="79">
        <v>2</v>
      </c>
      <c r="M13" s="79">
        <v>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1</v>
      </c>
      <c r="S14" s="79">
        <v>1</v>
      </c>
      <c r="T14" s="80">
        <f>IFERROR(R14/(P14),"-")</f>
        <v>0.16666666666667</v>
      </c>
      <c r="U14" s="336"/>
      <c r="V14" s="82">
        <v>1</v>
      </c>
      <c r="W14" s="80">
        <f>IF(P14=0,"-",V14/P14)</f>
        <v>0.16666666666667</v>
      </c>
      <c r="X14" s="335">
        <v>148000</v>
      </c>
      <c r="Y14" s="336">
        <f>IFERROR(X14/P14,"-")</f>
        <v>24666.666666667</v>
      </c>
      <c r="Z14" s="336">
        <f>IFERROR(X14/V14,"-")</f>
        <v>148000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0.5</v>
      </c>
      <c r="BY14" s="126">
        <v>1</v>
      </c>
      <c r="BZ14" s="127">
        <f>IFERROR(BY14/BW14,"-")</f>
        <v>0.33333333333333</v>
      </c>
      <c r="CA14" s="128">
        <v>148000</v>
      </c>
      <c r="CB14" s="129">
        <f>IFERROR(CA14/BW14,"-")</f>
        <v>49333.333333333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148000</v>
      </c>
      <c r="CQ14" s="139">
        <v>148000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17</v>
      </c>
      <c r="L15" s="79">
        <v>13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0.66666666666667</v>
      </c>
      <c r="BY15" s="126">
        <v>1</v>
      </c>
      <c r="BZ15" s="127">
        <f>IFERROR(BY15/BW15,"-")</f>
        <v>0.5</v>
      </c>
      <c r="CA15" s="128">
        <v>44000</v>
      </c>
      <c r="CB15" s="129">
        <f>IFERROR(CA15/BW15,"-")</f>
        <v>22000</v>
      </c>
      <c r="CC15" s="130"/>
      <c r="CD15" s="130"/>
      <c r="CE15" s="130">
        <v>1</v>
      </c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44000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2</v>
      </c>
      <c r="O16" s="90">
        <v>0</v>
      </c>
      <c r="P16" s="91">
        <f>N16+O16</f>
        <v>2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2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4</v>
      </c>
      <c r="O18" s="90">
        <v>0</v>
      </c>
      <c r="P18" s="91">
        <f>N18+O18</f>
        <v>4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20</v>
      </c>
      <c r="L19" s="79">
        <v>7</v>
      </c>
      <c r="M19" s="79">
        <v>3</v>
      </c>
      <c r="N19" s="89">
        <v>2</v>
      </c>
      <c r="O19" s="90">
        <v>0</v>
      </c>
      <c r="P19" s="91">
        <f>N19+O19</f>
        <v>2</v>
      </c>
      <c r="Q19" s="80">
        <f>IFERROR(P19/M19,"-")</f>
        <v>0.66666666666667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5</v>
      </c>
      <c r="O20" s="90">
        <v>0</v>
      </c>
      <c r="P20" s="91">
        <f>N20+O20</f>
        <v>5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14</v>
      </c>
      <c r="L21" s="79">
        <v>8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0.13913043478261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230000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6052.6315789474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-198000</v>
      </c>
      <c r="AB22" s="83">
        <f>SUM(X22:X27)/SUM(J22:J27)</f>
        <v>0.13913043478261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12</v>
      </c>
      <c r="O23" s="90">
        <v>0</v>
      </c>
      <c r="P23" s="91">
        <f>N23+O23</f>
        <v>12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1</v>
      </c>
      <c r="W23" s="80">
        <f>IF(P23=0,"-",V23/P23)</f>
        <v>0.083333333333333</v>
      </c>
      <c r="X23" s="335">
        <v>3000</v>
      </c>
      <c r="Y23" s="336">
        <f>IFERROR(X23/P23,"-")</f>
        <v>250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0.083333333333333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6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5</v>
      </c>
      <c r="BX23" s="125">
        <f>IF(P23=0,"",IF(BW23=0,"",(BW23/P23)))</f>
        <v>0.41666666666667</v>
      </c>
      <c r="BY23" s="126">
        <v>1</v>
      </c>
      <c r="BZ23" s="127">
        <f>IFERROR(BY23/BW23,"-")</f>
        <v>0.2</v>
      </c>
      <c r="CA23" s="128">
        <v>3000</v>
      </c>
      <c r="CB23" s="129">
        <f>IFERROR(CA23/BW23,"-")</f>
        <v>600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8</v>
      </c>
      <c r="O24" s="90">
        <v>0</v>
      </c>
      <c r="P24" s="91">
        <f>N24+O24</f>
        <v>8</v>
      </c>
      <c r="Q24" s="80" t="str">
        <f>IFERROR(P24/M24,"-")</f>
        <v>-</v>
      </c>
      <c r="R24" s="79">
        <v>0</v>
      </c>
      <c r="S24" s="79">
        <v>2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0.125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0.375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0.125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107</v>
      </c>
      <c r="G25" s="88"/>
      <c r="H25" s="88" t="s">
        <v>96</v>
      </c>
      <c r="I25" s="88"/>
      <c r="J25" s="330"/>
      <c r="K25" s="79">
        <v>8</v>
      </c>
      <c r="L25" s="79">
        <v>0</v>
      </c>
      <c r="M25" s="79">
        <v>30</v>
      </c>
      <c r="N25" s="89">
        <v>2</v>
      </c>
      <c r="O25" s="90">
        <v>0</v>
      </c>
      <c r="P25" s="91">
        <f>N25+O25</f>
        <v>2</v>
      </c>
      <c r="Q25" s="80">
        <f>IFERROR(P25/M25,"-")</f>
        <v>0.066666666666667</v>
      </c>
      <c r="R25" s="79">
        <v>1</v>
      </c>
      <c r="S25" s="79">
        <v>0</v>
      </c>
      <c r="T25" s="80">
        <f>IFERROR(R25/(P25),"-")</f>
        <v>0.5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8</v>
      </c>
      <c r="O26" s="90">
        <v>0</v>
      </c>
      <c r="P26" s="91">
        <f>N26+O26</f>
        <v>8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2</v>
      </c>
      <c r="AN26" s="99">
        <f>IF(P26=0,"",IF(AM26=0,"",(AM26/P26)))</f>
        <v>0.25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4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56</v>
      </c>
      <c r="L27" s="79">
        <v>27</v>
      </c>
      <c r="M27" s="79">
        <v>40</v>
      </c>
      <c r="N27" s="89">
        <v>4</v>
      </c>
      <c r="O27" s="90">
        <v>0</v>
      </c>
      <c r="P27" s="91">
        <f>N27+O27</f>
        <v>4</v>
      </c>
      <c r="Q27" s="80">
        <f>IFERROR(P27/M27,"-")</f>
        <v>0.1</v>
      </c>
      <c r="R27" s="79">
        <v>1</v>
      </c>
      <c r="S27" s="79">
        <v>0</v>
      </c>
      <c r="T27" s="80">
        <f>IFERROR(R27/(P27),"-")</f>
        <v>0.25</v>
      </c>
      <c r="U27" s="336"/>
      <c r="V27" s="82">
        <v>1</v>
      </c>
      <c r="W27" s="80">
        <f>IF(P27=0,"-",V27/P27)</f>
        <v>0.25</v>
      </c>
      <c r="X27" s="335">
        <v>29000</v>
      </c>
      <c r="Y27" s="336">
        <f>IFERROR(X27/P27,"-")</f>
        <v>7250</v>
      </c>
      <c r="Z27" s="336">
        <f>IFERROR(X27/V27,"-")</f>
        <v>29000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0.25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1</v>
      </c>
      <c r="BZ27" s="127">
        <f>IFERROR(BY27/BW27,"-")</f>
        <v>0.5</v>
      </c>
      <c r="CA27" s="128">
        <v>29000</v>
      </c>
      <c r="CB27" s="129">
        <f>IFERROR(CA27/BW27,"-")</f>
        <v>14500</v>
      </c>
      <c r="CC27" s="130"/>
      <c r="CD27" s="130"/>
      <c r="CE27" s="130">
        <v>1</v>
      </c>
      <c r="CF27" s="131">
        <v>1</v>
      </c>
      <c r="CG27" s="132">
        <f>IF(P27=0,"",IF(CF27=0,"",(CF27/P27)))</f>
        <v>0.25</v>
      </c>
      <c r="CH27" s="133">
        <v>1</v>
      </c>
      <c r="CI27" s="134">
        <f>IFERROR(CH27/CF27,"-")</f>
        <v>1</v>
      </c>
      <c r="CJ27" s="135">
        <v>3000</v>
      </c>
      <c r="CK27" s="136">
        <f>IFERROR(CJ27/CF27,"-")</f>
        <v>3000</v>
      </c>
      <c r="CL27" s="137">
        <v>1</v>
      </c>
      <c r="CM27" s="137"/>
      <c r="CN27" s="137"/>
      <c r="CO27" s="138">
        <v>1</v>
      </c>
      <c r="CP27" s="139">
        <v>29000</v>
      </c>
      <c r="CQ27" s="139">
        <v>29000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0.19787234042553</v>
      </c>
      <c r="B28" s="347" t="s">
        <v>113</v>
      </c>
      <c r="C28" s="347"/>
      <c r="D28" s="347" t="s">
        <v>114</v>
      </c>
      <c r="E28" s="347" t="s">
        <v>115</v>
      </c>
      <c r="F28" s="347" t="s">
        <v>67</v>
      </c>
      <c r="G28" s="88" t="s">
        <v>116</v>
      </c>
      <c r="H28" s="88" t="s">
        <v>117</v>
      </c>
      <c r="I28" s="88"/>
      <c r="J28" s="330">
        <v>470000</v>
      </c>
      <c r="K28" s="79">
        <v>0</v>
      </c>
      <c r="L28" s="79">
        <v>0</v>
      </c>
      <c r="M28" s="79">
        <v>0</v>
      </c>
      <c r="N28" s="89">
        <v>9</v>
      </c>
      <c r="O28" s="90">
        <v>0</v>
      </c>
      <c r="P28" s="91">
        <f>N28+O28</f>
        <v>9</v>
      </c>
      <c r="Q28" s="80" t="str">
        <f>IFERROR(P28/M28,"-")</f>
        <v>-</v>
      </c>
      <c r="R28" s="79">
        <v>2</v>
      </c>
      <c r="S28" s="79">
        <v>0</v>
      </c>
      <c r="T28" s="80">
        <f>IFERROR(R28/(P28),"-")</f>
        <v>0.22222222222222</v>
      </c>
      <c r="U28" s="336">
        <f>IFERROR(J28/SUM(N28:O32),"-")</f>
        <v>13428.571428571</v>
      </c>
      <c r="V28" s="82">
        <v>3</v>
      </c>
      <c r="W28" s="80">
        <f>IF(P28=0,"-",V28/P28)</f>
        <v>0.33333333333333</v>
      </c>
      <c r="X28" s="335">
        <v>54000</v>
      </c>
      <c r="Y28" s="336">
        <f>IFERROR(X28/P28,"-")</f>
        <v>6000</v>
      </c>
      <c r="Z28" s="336">
        <f>IFERROR(X28/V28,"-")</f>
        <v>18000</v>
      </c>
      <c r="AA28" s="330">
        <f>SUM(X28:X32)-SUM(J28:J32)</f>
        <v>-377000</v>
      </c>
      <c r="AB28" s="83">
        <f>SUM(X28:X32)/SUM(J28:J32)</f>
        <v>0.19787234042553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0.11111111111111</v>
      </c>
      <c r="AO28" s="98">
        <v>1</v>
      </c>
      <c r="AP28" s="100">
        <f>IFERROR(AO28/AM28,"-")</f>
        <v>1</v>
      </c>
      <c r="AQ28" s="101">
        <v>18000</v>
      </c>
      <c r="AR28" s="102">
        <f>IFERROR(AQ28/AM28,"-")</f>
        <v>18000</v>
      </c>
      <c r="AS28" s="103"/>
      <c r="AT28" s="103"/>
      <c r="AU28" s="103">
        <v>1</v>
      </c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0.22222222222222</v>
      </c>
      <c r="BP28" s="119">
        <v>2</v>
      </c>
      <c r="BQ28" s="120">
        <f>IFERROR(BP28/BN28,"-")</f>
        <v>1</v>
      </c>
      <c r="BR28" s="121">
        <v>36000</v>
      </c>
      <c r="BS28" s="122">
        <f>IFERROR(BR28/BN28,"-")</f>
        <v>18000</v>
      </c>
      <c r="BT28" s="123">
        <v>1</v>
      </c>
      <c r="BU28" s="123"/>
      <c r="BV28" s="123">
        <v>1</v>
      </c>
      <c r="BW28" s="124">
        <v>5</v>
      </c>
      <c r="BX28" s="125">
        <f>IF(P28=0,"",IF(BW28=0,"",(BW28/P28)))</f>
        <v>0.55555555555556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0.11111111111111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54000</v>
      </c>
      <c r="CQ28" s="139">
        <v>33000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119</v>
      </c>
      <c r="E29" s="347" t="s">
        <v>66</v>
      </c>
      <c r="F29" s="347" t="s">
        <v>67</v>
      </c>
      <c r="G29" s="88"/>
      <c r="H29" s="88" t="s">
        <v>117</v>
      </c>
      <c r="I29" s="88"/>
      <c r="J29" s="330"/>
      <c r="K29" s="79">
        <v>0</v>
      </c>
      <c r="L29" s="79">
        <v>0</v>
      </c>
      <c r="M29" s="79">
        <v>0</v>
      </c>
      <c r="N29" s="89">
        <v>7</v>
      </c>
      <c r="O29" s="90">
        <v>0</v>
      </c>
      <c r="P29" s="91">
        <f>N29+O29</f>
        <v>7</v>
      </c>
      <c r="Q29" s="80" t="str">
        <f>IFERROR(P29/M29,"-")</f>
        <v>-</v>
      </c>
      <c r="R29" s="79">
        <v>1</v>
      </c>
      <c r="S29" s="79">
        <v>1</v>
      </c>
      <c r="T29" s="80">
        <f>IFERROR(R29/(P29),"-")</f>
        <v>0.14285714285714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0.14285714285714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0.14285714285714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0.14285714285714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0.28571428571429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107</v>
      </c>
      <c r="G30" s="88"/>
      <c r="H30" s="88" t="s">
        <v>117</v>
      </c>
      <c r="I30" s="88"/>
      <c r="J30" s="330"/>
      <c r="K30" s="79">
        <v>18</v>
      </c>
      <c r="L30" s="79">
        <v>0</v>
      </c>
      <c r="M30" s="79">
        <v>53</v>
      </c>
      <c r="N30" s="89">
        <v>7</v>
      </c>
      <c r="O30" s="90">
        <v>0</v>
      </c>
      <c r="P30" s="91">
        <f>N30+O30</f>
        <v>7</v>
      </c>
      <c r="Q30" s="80">
        <f>IFERROR(P30/M30,"-")</f>
        <v>0.13207547169811</v>
      </c>
      <c r="R30" s="79">
        <v>0</v>
      </c>
      <c r="S30" s="79">
        <v>2</v>
      </c>
      <c r="T30" s="80">
        <f>IFERROR(R30/(P30),"-")</f>
        <v>0</v>
      </c>
      <c r="U30" s="336"/>
      <c r="V30" s="82">
        <v>3</v>
      </c>
      <c r="W30" s="80">
        <f>IF(P30=0,"-",V30/P30)</f>
        <v>0.42857142857143</v>
      </c>
      <c r="X30" s="335">
        <v>39000</v>
      </c>
      <c r="Y30" s="336">
        <f>IFERROR(X30/P30,"-")</f>
        <v>5571.4285714286</v>
      </c>
      <c r="Z30" s="336">
        <f>IFERROR(X30/V30,"-")</f>
        <v>13000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0.14285714285714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0.42857142857143</v>
      </c>
      <c r="BY30" s="126">
        <v>2</v>
      </c>
      <c r="BZ30" s="127">
        <f>IFERROR(BY30/BW30,"-")</f>
        <v>0.66666666666667</v>
      </c>
      <c r="CA30" s="128">
        <v>9000</v>
      </c>
      <c r="CB30" s="129">
        <f>IFERROR(CA30/BW30,"-")</f>
        <v>3000</v>
      </c>
      <c r="CC30" s="130">
        <v>1</v>
      </c>
      <c r="CD30" s="130">
        <v>1</v>
      </c>
      <c r="CE30" s="130"/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30000</v>
      </c>
      <c r="CK30" s="136">
        <f>IFERROR(CJ30/CF30,"-")</f>
        <v>15000</v>
      </c>
      <c r="CL30" s="137"/>
      <c r="CM30" s="137"/>
      <c r="CN30" s="137">
        <v>1</v>
      </c>
      <c r="CO30" s="138">
        <v>3</v>
      </c>
      <c r="CP30" s="139">
        <v>39000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124</v>
      </c>
      <c r="E31" s="347" t="s">
        <v>125</v>
      </c>
      <c r="F31" s="347" t="s">
        <v>67</v>
      </c>
      <c r="G31" s="88"/>
      <c r="H31" s="88" t="s">
        <v>117</v>
      </c>
      <c r="I31" s="88"/>
      <c r="J31" s="330"/>
      <c r="K31" s="79">
        <v>0</v>
      </c>
      <c r="L31" s="79">
        <v>0</v>
      </c>
      <c r="M31" s="79">
        <v>0</v>
      </c>
      <c r="N31" s="89">
        <v>7</v>
      </c>
      <c r="O31" s="90">
        <v>0</v>
      </c>
      <c r="P31" s="91">
        <f>N31+O31</f>
        <v>7</v>
      </c>
      <c r="Q31" s="80" t="str">
        <f>IFERROR(P31/M31,"-")</f>
        <v>-</v>
      </c>
      <c r="R31" s="79">
        <v>0</v>
      </c>
      <c r="S31" s="79">
        <v>3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2</v>
      </c>
      <c r="AW31" s="105">
        <f>IF(P31=0,"",IF(AV31=0,"",(AV31/P31)))</f>
        <v>0.28571428571429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0.14285714285714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0.28571428571429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0.28571428571429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126</v>
      </c>
      <c r="C32" s="347"/>
      <c r="D32" s="347" t="s">
        <v>112</v>
      </c>
      <c r="E32" s="347" t="s">
        <v>112</v>
      </c>
      <c r="F32" s="347" t="s">
        <v>72</v>
      </c>
      <c r="G32" s="88"/>
      <c r="H32" s="88"/>
      <c r="I32" s="88"/>
      <c r="J32" s="330"/>
      <c r="K32" s="79">
        <v>68</v>
      </c>
      <c r="L32" s="79">
        <v>43</v>
      </c>
      <c r="M32" s="79">
        <v>24</v>
      </c>
      <c r="N32" s="89">
        <v>5</v>
      </c>
      <c r="O32" s="90">
        <v>0</v>
      </c>
      <c r="P32" s="91">
        <f>N32+O32</f>
        <v>5</v>
      </c>
      <c r="Q32" s="80">
        <f>IFERROR(P32/M32,"-")</f>
        <v>0.20833333333333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3</v>
      </c>
      <c r="CG32" s="132">
        <f>IF(P32=0,"",IF(CF32=0,"",(CF32/P32)))</f>
        <v>0.6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0.085</v>
      </c>
      <c r="B33" s="347" t="s">
        <v>127</v>
      </c>
      <c r="C33" s="347"/>
      <c r="D33" s="347" t="s">
        <v>128</v>
      </c>
      <c r="E33" s="347" t="s">
        <v>129</v>
      </c>
      <c r="F33" s="347" t="s">
        <v>67</v>
      </c>
      <c r="G33" s="88" t="s">
        <v>130</v>
      </c>
      <c r="H33" s="88" t="s">
        <v>131</v>
      </c>
      <c r="I33" s="88" t="s">
        <v>132</v>
      </c>
      <c r="J33" s="330">
        <v>400000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IFERROR(J33/SUM(N33:O37),"-")</f>
        <v>11428.571428571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SUM(X33:X37)-SUM(J33:J37)</f>
        <v>-366000</v>
      </c>
      <c r="AB33" s="83">
        <f>SUM(X33:X37)/SUM(J33:J37)</f>
        <v>0.085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134</v>
      </c>
      <c r="E34" s="347" t="s">
        <v>103</v>
      </c>
      <c r="F34" s="347" t="s">
        <v>67</v>
      </c>
      <c r="G34" s="88"/>
      <c r="H34" s="88" t="s">
        <v>131</v>
      </c>
      <c r="I34" s="88"/>
      <c r="J34" s="330"/>
      <c r="K34" s="79">
        <v>0</v>
      </c>
      <c r="L34" s="79">
        <v>0</v>
      </c>
      <c r="M34" s="79">
        <v>0</v>
      </c>
      <c r="N34" s="89">
        <v>16</v>
      </c>
      <c r="O34" s="90">
        <v>0</v>
      </c>
      <c r="P34" s="91">
        <f>N34+O34</f>
        <v>16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1</v>
      </c>
      <c r="W34" s="80">
        <f>IF(P34=0,"-",V34/P34)</f>
        <v>0.0625</v>
      </c>
      <c r="X34" s="335">
        <v>34000</v>
      </c>
      <c r="Y34" s="336">
        <f>IFERROR(X34/P34,"-")</f>
        <v>2125</v>
      </c>
      <c r="Z34" s="336">
        <f>IFERROR(X34/V34,"-")</f>
        <v>34000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0.0625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4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3</v>
      </c>
      <c r="CG34" s="132">
        <f>IF(P34=0,"",IF(CF34=0,"",(CF34/P34)))</f>
        <v>0.1875</v>
      </c>
      <c r="CH34" s="133">
        <v>1</v>
      </c>
      <c r="CI34" s="134">
        <f>IFERROR(CH34/CF34,"-")</f>
        <v>0.33333333333333</v>
      </c>
      <c r="CJ34" s="135">
        <v>34000</v>
      </c>
      <c r="CK34" s="136">
        <f>IFERROR(CJ34/CF34,"-")</f>
        <v>11333.333333333</v>
      </c>
      <c r="CL34" s="137"/>
      <c r="CM34" s="137"/>
      <c r="CN34" s="137">
        <v>1</v>
      </c>
      <c r="CO34" s="138">
        <v>1</v>
      </c>
      <c r="CP34" s="139">
        <v>34000</v>
      </c>
      <c r="CQ34" s="139">
        <v>34000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136</v>
      </c>
      <c r="E35" s="347" t="s">
        <v>137</v>
      </c>
      <c r="F35" s="347" t="s">
        <v>107</v>
      </c>
      <c r="G35" s="88"/>
      <c r="H35" s="88" t="s">
        <v>131</v>
      </c>
      <c r="I35" s="88"/>
      <c r="J35" s="330"/>
      <c r="K35" s="79">
        <v>14</v>
      </c>
      <c r="L35" s="79">
        <v>0</v>
      </c>
      <c r="M35" s="79">
        <v>47</v>
      </c>
      <c r="N35" s="89">
        <v>4</v>
      </c>
      <c r="O35" s="90">
        <v>0</v>
      </c>
      <c r="P35" s="91">
        <f>N35+O35</f>
        <v>4</v>
      </c>
      <c r="Q35" s="80">
        <f>IFERROR(P35/M35,"-")</f>
        <v>0.085106382978723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139</v>
      </c>
      <c r="E36" s="347" t="s">
        <v>140</v>
      </c>
      <c r="F36" s="347" t="s">
        <v>67</v>
      </c>
      <c r="G36" s="88"/>
      <c r="H36" s="88" t="s">
        <v>131</v>
      </c>
      <c r="I36" s="88"/>
      <c r="J36" s="330"/>
      <c r="K36" s="79">
        <v>0</v>
      </c>
      <c r="L36" s="79">
        <v>0</v>
      </c>
      <c r="M36" s="79">
        <v>0</v>
      </c>
      <c r="N36" s="89">
        <v>5</v>
      </c>
      <c r="O36" s="90">
        <v>0</v>
      </c>
      <c r="P36" s="91">
        <f>N36+O36</f>
        <v>5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0.6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0.4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141</v>
      </c>
      <c r="C37" s="347"/>
      <c r="D37" s="347" t="s">
        <v>112</v>
      </c>
      <c r="E37" s="347" t="s">
        <v>112</v>
      </c>
      <c r="F37" s="347" t="s">
        <v>72</v>
      </c>
      <c r="G37" s="88"/>
      <c r="H37" s="88"/>
      <c r="I37" s="88"/>
      <c r="J37" s="330"/>
      <c r="K37" s="79">
        <v>74</v>
      </c>
      <c r="L37" s="79">
        <v>48</v>
      </c>
      <c r="M37" s="79">
        <v>13</v>
      </c>
      <c r="N37" s="89">
        <v>10</v>
      </c>
      <c r="O37" s="90">
        <v>0</v>
      </c>
      <c r="P37" s="91">
        <f>N37+O37</f>
        <v>10</v>
      </c>
      <c r="Q37" s="80">
        <f>IFERROR(P37/M37,"-")</f>
        <v>0.76923076923077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4</v>
      </c>
      <c r="BO37" s="118">
        <f>IF(P37=0,"",IF(BN37=0,"",(BN37/P37)))</f>
        <v>0.4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5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1.2538461538462</v>
      </c>
      <c r="B38" s="347" t="s">
        <v>142</v>
      </c>
      <c r="C38" s="347"/>
      <c r="D38" s="347" t="s">
        <v>134</v>
      </c>
      <c r="E38" s="347" t="s">
        <v>103</v>
      </c>
      <c r="F38" s="347" t="s">
        <v>67</v>
      </c>
      <c r="G38" s="88" t="s">
        <v>143</v>
      </c>
      <c r="H38" s="88" t="s">
        <v>144</v>
      </c>
      <c r="I38" s="88" t="s">
        <v>145</v>
      </c>
      <c r="J38" s="330">
        <v>260000</v>
      </c>
      <c r="K38" s="79">
        <v>0</v>
      </c>
      <c r="L38" s="79">
        <v>0</v>
      </c>
      <c r="M38" s="79">
        <v>0</v>
      </c>
      <c r="N38" s="89">
        <v>18</v>
      </c>
      <c r="O38" s="90">
        <v>0</v>
      </c>
      <c r="P38" s="91">
        <f>N38+O38</f>
        <v>18</v>
      </c>
      <c r="Q38" s="80" t="str">
        <f>IFERROR(P38/M38,"-")</f>
        <v>-</v>
      </c>
      <c r="R38" s="79">
        <v>0</v>
      </c>
      <c r="S38" s="79">
        <v>2</v>
      </c>
      <c r="T38" s="80">
        <f>IFERROR(R38/(P38),"-")</f>
        <v>0</v>
      </c>
      <c r="U38" s="336">
        <f>IFERROR(J38/SUM(N38:O41),"-")</f>
        <v>7878.7878787879</v>
      </c>
      <c r="V38" s="82">
        <v>1</v>
      </c>
      <c r="W38" s="80">
        <f>IF(P38=0,"-",V38/P38)</f>
        <v>0.055555555555556</v>
      </c>
      <c r="X38" s="335">
        <v>9000</v>
      </c>
      <c r="Y38" s="336">
        <f>IFERROR(X38/P38,"-")</f>
        <v>500</v>
      </c>
      <c r="Z38" s="336">
        <f>IFERROR(X38/V38,"-")</f>
        <v>9000</v>
      </c>
      <c r="AA38" s="330">
        <f>SUM(X38:X41)-SUM(J38:J41)</f>
        <v>66000</v>
      </c>
      <c r="AB38" s="83">
        <f>SUM(X38:X41)/SUM(J38:J41)</f>
        <v>1.2538461538462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3</v>
      </c>
      <c r="AW38" s="105">
        <f>IF(P38=0,"",IF(AV38=0,"",(AV38/P38)))</f>
        <v>0.16666666666667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2</v>
      </c>
      <c r="BF38" s="111">
        <f>IF(P38=0,"",IF(BE38=0,"",(BE38/P38)))</f>
        <v>0.11111111111111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8</v>
      </c>
      <c r="BO38" s="118">
        <f>IF(P38=0,"",IF(BN38=0,"",(BN38/P38)))</f>
        <v>0.44444444444444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5</v>
      </c>
      <c r="BX38" s="125">
        <f>IF(P38=0,"",IF(BW38=0,"",(BW38/P38)))</f>
        <v>0.27777777777778</v>
      </c>
      <c r="BY38" s="126">
        <v>1</v>
      </c>
      <c r="BZ38" s="127">
        <f>IFERROR(BY38/BW38,"-")</f>
        <v>0.2</v>
      </c>
      <c r="CA38" s="128">
        <v>9000</v>
      </c>
      <c r="CB38" s="129">
        <f>IFERROR(CA38/BW38,"-")</f>
        <v>1800</v>
      </c>
      <c r="CC38" s="130"/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9000</v>
      </c>
      <c r="CQ38" s="139">
        <v>9000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139</v>
      </c>
      <c r="E39" s="347" t="s">
        <v>140</v>
      </c>
      <c r="F39" s="347" t="s">
        <v>67</v>
      </c>
      <c r="G39" s="88"/>
      <c r="H39" s="88" t="s">
        <v>144</v>
      </c>
      <c r="I39" s="88" t="s">
        <v>147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3</v>
      </c>
      <c r="BF39" s="111">
        <f>IF(P39=0,"",IF(BE39=0,"",(BE39/P39)))</f>
        <v>0.42857142857143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0.14285714285714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0.28571428571429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0.14285714285714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149</v>
      </c>
      <c r="E40" s="347" t="s">
        <v>150</v>
      </c>
      <c r="F40" s="347" t="s">
        <v>107</v>
      </c>
      <c r="G40" s="88"/>
      <c r="H40" s="88" t="s">
        <v>144</v>
      </c>
      <c r="I40" s="88" t="s">
        <v>151</v>
      </c>
      <c r="J40" s="330"/>
      <c r="K40" s="79">
        <v>10</v>
      </c>
      <c r="L40" s="79">
        <v>0</v>
      </c>
      <c r="M40" s="79">
        <v>30</v>
      </c>
      <c r="N40" s="89">
        <v>4</v>
      </c>
      <c r="O40" s="90">
        <v>0</v>
      </c>
      <c r="P40" s="91">
        <f>N40+O40</f>
        <v>4</v>
      </c>
      <c r="Q40" s="80">
        <f>IFERROR(P40/M40,"-")</f>
        <v>0.13333333333333</v>
      </c>
      <c r="R40" s="79">
        <v>1</v>
      </c>
      <c r="S40" s="79">
        <v>3</v>
      </c>
      <c r="T40" s="80">
        <f>IFERROR(R40/(P40),"-")</f>
        <v>0.25</v>
      </c>
      <c r="U40" s="336"/>
      <c r="V40" s="82">
        <v>1</v>
      </c>
      <c r="W40" s="80">
        <f>IF(P40=0,"-",V40/P40)</f>
        <v>0.25</v>
      </c>
      <c r="X40" s="335">
        <v>17000</v>
      </c>
      <c r="Y40" s="336">
        <f>IFERROR(X40/P40,"-")</f>
        <v>4250</v>
      </c>
      <c r="Z40" s="336">
        <f>IFERROR(X40/V40,"-")</f>
        <v>17000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0.25</v>
      </c>
      <c r="BY40" s="126">
        <v>1</v>
      </c>
      <c r="BZ40" s="127">
        <f>IFERROR(BY40/BW40,"-")</f>
        <v>1</v>
      </c>
      <c r="CA40" s="128">
        <v>17000</v>
      </c>
      <c r="CB40" s="129">
        <f>IFERROR(CA40/BW40,"-")</f>
        <v>17000</v>
      </c>
      <c r="CC40" s="130"/>
      <c r="CD40" s="130"/>
      <c r="CE40" s="130">
        <v>1</v>
      </c>
      <c r="CF40" s="131">
        <v>1</v>
      </c>
      <c r="CG40" s="132">
        <f>IF(P40=0,"",IF(CF40=0,"",(CF40/P40)))</f>
        <v>0.25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1</v>
      </c>
      <c r="CP40" s="139">
        <v>17000</v>
      </c>
      <c r="CQ40" s="139">
        <v>17000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152</v>
      </c>
      <c r="C41" s="347"/>
      <c r="D41" s="347" t="s">
        <v>112</v>
      </c>
      <c r="E41" s="347" t="s">
        <v>112</v>
      </c>
      <c r="F41" s="347" t="s">
        <v>72</v>
      </c>
      <c r="G41" s="88"/>
      <c r="H41" s="88"/>
      <c r="I41" s="88"/>
      <c r="J41" s="330"/>
      <c r="K41" s="79">
        <v>43</v>
      </c>
      <c r="L41" s="79">
        <v>32</v>
      </c>
      <c r="M41" s="79">
        <v>12</v>
      </c>
      <c r="N41" s="89">
        <v>4</v>
      </c>
      <c r="O41" s="90">
        <v>0</v>
      </c>
      <c r="P41" s="91">
        <f>N41+O41</f>
        <v>4</v>
      </c>
      <c r="Q41" s="80">
        <f>IFERROR(P41/M41,"-")</f>
        <v>0.33333333333333</v>
      </c>
      <c r="R41" s="79">
        <v>0</v>
      </c>
      <c r="S41" s="79">
        <v>1</v>
      </c>
      <c r="T41" s="80">
        <f>IFERROR(R41/(P41),"-")</f>
        <v>0</v>
      </c>
      <c r="U41" s="336"/>
      <c r="V41" s="82">
        <v>1</v>
      </c>
      <c r="W41" s="80">
        <f>IF(P41=0,"-",V41/P41)</f>
        <v>0.25</v>
      </c>
      <c r="X41" s="335">
        <v>300000</v>
      </c>
      <c r="Y41" s="336">
        <f>IFERROR(X41/P41,"-")</f>
        <v>75000</v>
      </c>
      <c r="Z41" s="336">
        <f>IFERROR(X41/V41,"-")</f>
        <v>300000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>
        <v>1</v>
      </c>
      <c r="BQ41" s="120">
        <f>IFERROR(BP41/BN41,"-")</f>
        <v>1</v>
      </c>
      <c r="BR41" s="121">
        <v>300000</v>
      </c>
      <c r="BS41" s="122">
        <f>IFERROR(BR41/BN41,"-")</f>
        <v>300000</v>
      </c>
      <c r="BT41" s="123"/>
      <c r="BU41" s="123"/>
      <c r="BV41" s="123">
        <v>1</v>
      </c>
      <c r="BW41" s="124">
        <v>3</v>
      </c>
      <c r="BX41" s="125">
        <f>IF(P41=0,"",IF(BW41=0,"",(BW41/P41)))</f>
        <v>0.75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300000</v>
      </c>
      <c r="CQ41" s="139">
        <v>300000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</v>
      </c>
      <c r="B42" s="347" t="s">
        <v>153</v>
      </c>
      <c r="C42" s="347"/>
      <c r="D42" s="347" t="s">
        <v>93</v>
      </c>
      <c r="E42" s="347" t="s">
        <v>94</v>
      </c>
      <c r="F42" s="347" t="s">
        <v>67</v>
      </c>
      <c r="G42" s="88" t="s">
        <v>154</v>
      </c>
      <c r="H42" s="88" t="s">
        <v>155</v>
      </c>
      <c r="I42" s="88"/>
      <c r="J42" s="330">
        <v>276000</v>
      </c>
      <c r="K42" s="79">
        <v>0</v>
      </c>
      <c r="L42" s="79">
        <v>0</v>
      </c>
      <c r="M42" s="79">
        <v>0</v>
      </c>
      <c r="N42" s="89">
        <v>5</v>
      </c>
      <c r="O42" s="90">
        <v>0</v>
      </c>
      <c r="P42" s="91">
        <f>N42+O42</f>
        <v>5</v>
      </c>
      <c r="Q42" s="80" t="str">
        <f>IFERROR(P42/M42,"-")</f>
        <v>-</v>
      </c>
      <c r="R42" s="79">
        <v>0</v>
      </c>
      <c r="S42" s="79">
        <v>0</v>
      </c>
      <c r="T42" s="80">
        <f>IFERROR(R42/(P42),"-")</f>
        <v>0</v>
      </c>
      <c r="U42" s="336">
        <f>IFERROR(J42/SUM(N42:O44),"-")</f>
        <v>25090.909090909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SUM(X42:X44)-SUM(J42:J44)</f>
        <v>-276000</v>
      </c>
      <c r="AB42" s="83">
        <f>SUM(X42:X44)/SUM(J42:J44)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3</v>
      </c>
      <c r="BX42" s="125">
        <f>IF(P42=0,"",IF(BW42=0,"",(BW42/P42)))</f>
        <v>0.6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109</v>
      </c>
      <c r="E43" s="347" t="s">
        <v>110</v>
      </c>
      <c r="F43" s="347" t="s">
        <v>67</v>
      </c>
      <c r="G43" s="88"/>
      <c r="H43" s="88" t="s">
        <v>157</v>
      </c>
      <c r="I43" s="88"/>
      <c r="J43" s="330"/>
      <c r="K43" s="79">
        <v>0</v>
      </c>
      <c r="L43" s="79">
        <v>0</v>
      </c>
      <c r="M43" s="79">
        <v>0</v>
      </c>
      <c r="N43" s="89">
        <v>4</v>
      </c>
      <c r="O43" s="90">
        <v>0</v>
      </c>
      <c r="P43" s="91">
        <f>N43+O43</f>
        <v>4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112</v>
      </c>
      <c r="E44" s="347" t="s">
        <v>112</v>
      </c>
      <c r="F44" s="347" t="s">
        <v>72</v>
      </c>
      <c r="G44" s="88"/>
      <c r="H44" s="88"/>
      <c r="I44" s="88"/>
      <c r="J44" s="330"/>
      <c r="K44" s="79">
        <v>24</v>
      </c>
      <c r="L44" s="79">
        <v>17</v>
      </c>
      <c r="M44" s="79">
        <v>3</v>
      </c>
      <c r="N44" s="89">
        <v>2</v>
      </c>
      <c r="O44" s="90">
        <v>0</v>
      </c>
      <c r="P44" s="91">
        <f>N44+O44</f>
        <v>2</v>
      </c>
      <c r="Q44" s="80">
        <f>IFERROR(P44/M44,"-")</f>
        <v>0.66666666666667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>
        <v>1</v>
      </c>
      <c r="BQ44" s="120">
        <f>IFERROR(BP44/BN44,"-")</f>
        <v>1</v>
      </c>
      <c r="BR44" s="121">
        <v>295000</v>
      </c>
      <c r="BS44" s="122">
        <f>IFERROR(BR44/BN44,"-")</f>
        <v>295000</v>
      </c>
      <c r="BT44" s="123"/>
      <c r="BU44" s="123"/>
      <c r="BV44" s="123">
        <v>1</v>
      </c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>
        <v>295000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0.066666666666667</v>
      </c>
      <c r="B45" s="347" t="s">
        <v>159</v>
      </c>
      <c r="C45" s="347"/>
      <c r="D45" s="347" t="s">
        <v>102</v>
      </c>
      <c r="E45" s="347" t="s">
        <v>103</v>
      </c>
      <c r="F45" s="347" t="s">
        <v>67</v>
      </c>
      <c r="G45" s="88" t="s">
        <v>160</v>
      </c>
      <c r="H45" s="88" t="s">
        <v>161</v>
      </c>
      <c r="I45" s="348" t="s">
        <v>162</v>
      </c>
      <c r="J45" s="330">
        <v>120000</v>
      </c>
      <c r="K45" s="79">
        <v>0</v>
      </c>
      <c r="L45" s="79">
        <v>0</v>
      </c>
      <c r="M45" s="79">
        <v>0</v>
      </c>
      <c r="N45" s="89">
        <v>7</v>
      </c>
      <c r="O45" s="90">
        <v>0</v>
      </c>
      <c r="P45" s="91">
        <f>N45+O45</f>
        <v>7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>
        <f>IFERROR(J45/SUM(N45:O46),"-")</f>
        <v>15000</v>
      </c>
      <c r="V45" s="82">
        <v>1</v>
      </c>
      <c r="W45" s="80">
        <f>IF(P45=0,"-",V45/P45)</f>
        <v>0.14285714285714</v>
      </c>
      <c r="X45" s="335">
        <v>8000</v>
      </c>
      <c r="Y45" s="336">
        <f>IFERROR(X45/P45,"-")</f>
        <v>1142.8571428571</v>
      </c>
      <c r="Z45" s="336">
        <f>IFERROR(X45/V45,"-")</f>
        <v>8000</v>
      </c>
      <c r="AA45" s="330">
        <f>SUM(X45:X46)-SUM(J45:J46)</f>
        <v>-112000</v>
      </c>
      <c r="AB45" s="83">
        <f>SUM(X45:X46)/SUM(J45:J46)</f>
        <v>0.066666666666667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2</v>
      </c>
      <c r="AN45" s="99">
        <f>IF(P45=0,"",IF(AM45=0,"",(AM45/P45)))</f>
        <v>0.28571428571429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0.28571428571429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0.42857142857143</v>
      </c>
      <c r="BP45" s="119">
        <v>1</v>
      </c>
      <c r="BQ45" s="120">
        <f>IFERROR(BP45/BN45,"-")</f>
        <v>0.33333333333333</v>
      </c>
      <c r="BR45" s="121">
        <v>8000</v>
      </c>
      <c r="BS45" s="122">
        <f>IFERROR(BR45/BN45,"-")</f>
        <v>2666.6666666667</v>
      </c>
      <c r="BT45" s="123"/>
      <c r="BU45" s="123">
        <v>1</v>
      </c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8000</v>
      </c>
      <c r="CQ45" s="139">
        <v>8000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163</v>
      </c>
      <c r="C46" s="347"/>
      <c r="D46" s="347" t="s">
        <v>102</v>
      </c>
      <c r="E46" s="347" t="s">
        <v>103</v>
      </c>
      <c r="F46" s="347" t="s">
        <v>72</v>
      </c>
      <c r="G46" s="88"/>
      <c r="H46" s="88"/>
      <c r="I46" s="88"/>
      <c r="J46" s="330"/>
      <c r="K46" s="79">
        <v>7</v>
      </c>
      <c r="L46" s="79">
        <v>5</v>
      </c>
      <c r="M46" s="79">
        <v>1</v>
      </c>
      <c r="N46" s="89">
        <v>1</v>
      </c>
      <c r="O46" s="90">
        <v>0</v>
      </c>
      <c r="P46" s="91">
        <f>N46+O46</f>
        <v>1</v>
      </c>
      <c r="Q46" s="80">
        <f>IFERROR(P46/M46,"-")</f>
        <v>1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1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0.1</v>
      </c>
      <c r="B47" s="347" t="s">
        <v>164</v>
      </c>
      <c r="C47" s="347"/>
      <c r="D47" s="347" t="s">
        <v>165</v>
      </c>
      <c r="E47" s="347" t="s">
        <v>166</v>
      </c>
      <c r="F47" s="347" t="s">
        <v>67</v>
      </c>
      <c r="G47" s="88" t="s">
        <v>130</v>
      </c>
      <c r="H47" s="88" t="s">
        <v>161</v>
      </c>
      <c r="I47" s="349" t="s">
        <v>167</v>
      </c>
      <c r="J47" s="330">
        <v>150000</v>
      </c>
      <c r="K47" s="79">
        <v>0</v>
      </c>
      <c r="L47" s="79">
        <v>0</v>
      </c>
      <c r="M47" s="79">
        <v>0</v>
      </c>
      <c r="N47" s="89">
        <v>20</v>
      </c>
      <c r="O47" s="90">
        <v>0</v>
      </c>
      <c r="P47" s="91">
        <f>N47+O47</f>
        <v>20</v>
      </c>
      <c r="Q47" s="80" t="str">
        <f>IFERROR(P47/M47,"-")</f>
        <v>-</v>
      </c>
      <c r="R47" s="79">
        <v>1</v>
      </c>
      <c r="S47" s="79">
        <v>1</v>
      </c>
      <c r="T47" s="80">
        <f>IFERROR(R47/(P47),"-")</f>
        <v>0.05</v>
      </c>
      <c r="U47" s="336">
        <f>IFERROR(J47/SUM(N47:O48),"-")</f>
        <v>6818.1818181818</v>
      </c>
      <c r="V47" s="82">
        <v>2</v>
      </c>
      <c r="W47" s="80">
        <f>IF(P47=0,"-",V47/P47)</f>
        <v>0.1</v>
      </c>
      <c r="X47" s="335">
        <v>15000</v>
      </c>
      <c r="Y47" s="336">
        <f>IFERROR(X47/P47,"-")</f>
        <v>750</v>
      </c>
      <c r="Z47" s="336">
        <f>IFERROR(X47/V47,"-")</f>
        <v>7500</v>
      </c>
      <c r="AA47" s="330">
        <f>SUM(X47:X48)-SUM(J47:J48)</f>
        <v>-135000</v>
      </c>
      <c r="AB47" s="83">
        <f>SUM(X47:X48)/SUM(J47:J48)</f>
        <v>0.1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0.05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2</v>
      </c>
      <c r="AW47" s="105">
        <f>IF(P47=0,"",IF(AV47=0,"",(AV47/P47)))</f>
        <v>0.1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3</v>
      </c>
      <c r="BF47" s="111">
        <f>IF(P47=0,"",IF(BE47=0,"",(BE47/P47)))</f>
        <v>0.15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9</v>
      </c>
      <c r="BO47" s="118">
        <f>IF(P47=0,"",IF(BN47=0,"",(BN47/P47)))</f>
        <v>0.45</v>
      </c>
      <c r="BP47" s="119">
        <v>1</v>
      </c>
      <c r="BQ47" s="120">
        <f>IFERROR(BP47/BN47,"-")</f>
        <v>0.11111111111111</v>
      </c>
      <c r="BR47" s="121">
        <v>3000</v>
      </c>
      <c r="BS47" s="122">
        <f>IFERROR(BR47/BN47,"-")</f>
        <v>333.33333333333</v>
      </c>
      <c r="BT47" s="123">
        <v>1</v>
      </c>
      <c r="BU47" s="123"/>
      <c r="BV47" s="123"/>
      <c r="BW47" s="124">
        <v>2</v>
      </c>
      <c r="BX47" s="125">
        <f>IF(P47=0,"",IF(BW47=0,"",(BW47/P47)))</f>
        <v>0.1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3</v>
      </c>
      <c r="CG47" s="132">
        <f>IF(P47=0,"",IF(CF47=0,"",(CF47/P47)))</f>
        <v>0.15</v>
      </c>
      <c r="CH47" s="133">
        <v>1</v>
      </c>
      <c r="CI47" s="134">
        <f>IFERROR(CH47/CF47,"-")</f>
        <v>0.33333333333333</v>
      </c>
      <c r="CJ47" s="135">
        <v>12000</v>
      </c>
      <c r="CK47" s="136">
        <f>IFERROR(CJ47/CF47,"-")</f>
        <v>4000</v>
      </c>
      <c r="CL47" s="137"/>
      <c r="CM47" s="137"/>
      <c r="CN47" s="137">
        <v>1</v>
      </c>
      <c r="CO47" s="138">
        <v>2</v>
      </c>
      <c r="CP47" s="139">
        <v>15000</v>
      </c>
      <c r="CQ47" s="139">
        <v>12000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168</v>
      </c>
      <c r="C48" s="347"/>
      <c r="D48" s="347" t="s">
        <v>165</v>
      </c>
      <c r="E48" s="347" t="s">
        <v>166</v>
      </c>
      <c r="F48" s="347" t="s">
        <v>72</v>
      </c>
      <c r="G48" s="88"/>
      <c r="H48" s="88"/>
      <c r="I48" s="88"/>
      <c r="J48" s="330"/>
      <c r="K48" s="79">
        <v>21</v>
      </c>
      <c r="L48" s="79">
        <v>14</v>
      </c>
      <c r="M48" s="79">
        <v>4</v>
      </c>
      <c r="N48" s="89">
        <v>2</v>
      </c>
      <c r="O48" s="90">
        <v>0</v>
      </c>
      <c r="P48" s="91">
        <f>N48+O48</f>
        <v>2</v>
      </c>
      <c r="Q48" s="80">
        <f>IFERROR(P48/M48,"-")</f>
        <v>0.5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0.5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</v>
      </c>
      <c r="B49" s="347" t="s">
        <v>169</v>
      </c>
      <c r="C49" s="347"/>
      <c r="D49" s="347" t="s">
        <v>114</v>
      </c>
      <c r="E49" s="347" t="s">
        <v>115</v>
      </c>
      <c r="F49" s="347" t="s">
        <v>67</v>
      </c>
      <c r="G49" s="88" t="s">
        <v>68</v>
      </c>
      <c r="H49" s="88" t="s">
        <v>170</v>
      </c>
      <c r="I49" s="349" t="s">
        <v>171</v>
      </c>
      <c r="J49" s="330">
        <v>150000</v>
      </c>
      <c r="K49" s="79">
        <v>0</v>
      </c>
      <c r="L49" s="79">
        <v>0</v>
      </c>
      <c r="M49" s="79">
        <v>0</v>
      </c>
      <c r="N49" s="89">
        <v>9</v>
      </c>
      <c r="O49" s="90">
        <v>0</v>
      </c>
      <c r="P49" s="91">
        <f>N49+O49</f>
        <v>9</v>
      </c>
      <c r="Q49" s="80" t="str">
        <f>IFERROR(P49/M49,"-")</f>
        <v>-</v>
      </c>
      <c r="R49" s="79">
        <v>0</v>
      </c>
      <c r="S49" s="79">
        <v>2</v>
      </c>
      <c r="T49" s="80">
        <f>IFERROR(R49/(P49),"-")</f>
        <v>0</v>
      </c>
      <c r="U49" s="336">
        <f>IFERROR(J49/SUM(N49:O50),"-")</f>
        <v>16666.666666667</v>
      </c>
      <c r="V49" s="82">
        <v>2</v>
      </c>
      <c r="W49" s="80">
        <f>IF(P49=0,"-",V49/P49)</f>
        <v>0.22222222222222</v>
      </c>
      <c r="X49" s="335">
        <v>30000</v>
      </c>
      <c r="Y49" s="336">
        <f>IFERROR(X49/P49,"-")</f>
        <v>3333.3333333333</v>
      </c>
      <c r="Z49" s="336">
        <f>IFERROR(X49/V49,"-")</f>
        <v>15000</v>
      </c>
      <c r="AA49" s="330">
        <f>SUM(X49:X50)-SUM(J49:J50)</f>
        <v>-120000</v>
      </c>
      <c r="AB49" s="83">
        <f>SUM(X49:X50)/SUM(J49:J50)</f>
        <v>0.2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0.11111111111111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0.22222222222222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4</v>
      </c>
      <c r="BO49" s="118">
        <f>IF(P49=0,"",IF(BN49=0,"",(BN49/P49)))</f>
        <v>0.44444444444444</v>
      </c>
      <c r="BP49" s="119">
        <v>1</v>
      </c>
      <c r="BQ49" s="120">
        <f>IFERROR(BP49/BN49,"-")</f>
        <v>0.25</v>
      </c>
      <c r="BR49" s="121">
        <v>21000</v>
      </c>
      <c r="BS49" s="122">
        <f>IFERROR(BR49/BN49,"-")</f>
        <v>5250</v>
      </c>
      <c r="BT49" s="123"/>
      <c r="BU49" s="123"/>
      <c r="BV49" s="123">
        <v>1</v>
      </c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2</v>
      </c>
      <c r="CG49" s="132">
        <f>IF(P49=0,"",IF(CF49=0,"",(CF49/P49)))</f>
        <v>0.22222222222222</v>
      </c>
      <c r="CH49" s="133">
        <v>1</v>
      </c>
      <c r="CI49" s="134">
        <f>IFERROR(CH49/CF49,"-")</f>
        <v>0.5</v>
      </c>
      <c r="CJ49" s="135">
        <v>9000</v>
      </c>
      <c r="CK49" s="136">
        <f>IFERROR(CJ49/CF49,"-")</f>
        <v>4500</v>
      </c>
      <c r="CL49" s="137"/>
      <c r="CM49" s="137"/>
      <c r="CN49" s="137">
        <v>1</v>
      </c>
      <c r="CO49" s="138">
        <v>2</v>
      </c>
      <c r="CP49" s="139">
        <v>30000</v>
      </c>
      <c r="CQ49" s="139">
        <v>21000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172</v>
      </c>
      <c r="C50" s="347"/>
      <c r="D50" s="347" t="s">
        <v>114</v>
      </c>
      <c r="E50" s="347" t="s">
        <v>115</v>
      </c>
      <c r="F50" s="347" t="s">
        <v>72</v>
      </c>
      <c r="G50" s="88"/>
      <c r="H50" s="88"/>
      <c r="I50" s="88"/>
      <c r="J50" s="330"/>
      <c r="K50" s="79">
        <v>13</v>
      </c>
      <c r="L50" s="79">
        <v>9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347" t="s">
        <v>173</v>
      </c>
      <c r="C51" s="347"/>
      <c r="D51" s="347" t="s">
        <v>109</v>
      </c>
      <c r="E51" s="347" t="s">
        <v>110</v>
      </c>
      <c r="F51" s="347" t="s">
        <v>67</v>
      </c>
      <c r="G51" s="88" t="s">
        <v>84</v>
      </c>
      <c r="H51" s="88" t="s">
        <v>170</v>
      </c>
      <c r="I51" s="349" t="s">
        <v>171</v>
      </c>
      <c r="J51" s="330">
        <v>150000</v>
      </c>
      <c r="K51" s="79">
        <v>0</v>
      </c>
      <c r="L51" s="79">
        <v>0</v>
      </c>
      <c r="M51" s="79">
        <v>0</v>
      </c>
      <c r="N51" s="89">
        <v>6</v>
      </c>
      <c r="O51" s="90">
        <v>0</v>
      </c>
      <c r="P51" s="91">
        <f>N51+O51</f>
        <v>6</v>
      </c>
      <c r="Q51" s="80" t="str">
        <f>IFERROR(P51/M51,"-")</f>
        <v>-</v>
      </c>
      <c r="R51" s="79">
        <v>0</v>
      </c>
      <c r="S51" s="79">
        <v>4</v>
      </c>
      <c r="T51" s="80">
        <f>IFERROR(R51/(P51),"-")</f>
        <v>0</v>
      </c>
      <c r="U51" s="336">
        <f>IFERROR(J51/SUM(N51:O52),"-")</f>
        <v>21428.571428571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-150000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0.16666666666667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0.16666666666667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0.33333333333333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174</v>
      </c>
      <c r="C52" s="347"/>
      <c r="D52" s="347" t="s">
        <v>109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15</v>
      </c>
      <c r="L52" s="79">
        <v>11</v>
      </c>
      <c r="M52" s="79">
        <v>3</v>
      </c>
      <c r="N52" s="89">
        <v>1</v>
      </c>
      <c r="O52" s="90">
        <v>0</v>
      </c>
      <c r="P52" s="91">
        <f>N52+O52</f>
        <v>1</v>
      </c>
      <c r="Q52" s="80">
        <f>IFERROR(P52/M52,"-")</f>
        <v>0.33333333333333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30"/>
      <c r="B53" s="85"/>
      <c r="C53" s="86"/>
      <c r="D53" s="86"/>
      <c r="E53" s="86"/>
      <c r="F53" s="87"/>
      <c r="G53" s="88"/>
      <c r="H53" s="88"/>
      <c r="I53" s="88"/>
      <c r="J53" s="331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337"/>
      <c r="V53" s="25"/>
      <c r="W53" s="25"/>
      <c r="X53" s="337"/>
      <c r="Y53" s="337"/>
      <c r="Z53" s="337"/>
      <c r="AA53" s="337"/>
      <c r="AB53" s="33"/>
      <c r="AC53" s="57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30"/>
      <c r="B54" s="37"/>
      <c r="C54" s="21"/>
      <c r="D54" s="21"/>
      <c r="E54" s="21"/>
      <c r="F54" s="22"/>
      <c r="G54" s="36"/>
      <c r="H54" s="36"/>
      <c r="I54" s="73"/>
      <c r="J54" s="332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337"/>
      <c r="V54" s="25"/>
      <c r="W54" s="25"/>
      <c r="X54" s="337"/>
      <c r="Y54" s="337"/>
      <c r="Z54" s="337"/>
      <c r="AA54" s="337"/>
      <c r="AB54" s="33"/>
      <c r="AC54" s="59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19">
        <f>AB55</f>
        <v>0.28043990573449</v>
      </c>
      <c r="B55" s="39"/>
      <c r="C55" s="39"/>
      <c r="D55" s="39"/>
      <c r="E55" s="39"/>
      <c r="F55" s="39"/>
      <c r="G55" s="40" t="s">
        <v>175</v>
      </c>
      <c r="H55" s="40"/>
      <c r="I55" s="40"/>
      <c r="J55" s="333">
        <f>SUM(J6:J54)</f>
        <v>2546000</v>
      </c>
      <c r="K55" s="41">
        <f>SUM(K6:K54)</f>
        <v>482</v>
      </c>
      <c r="L55" s="41">
        <f>SUM(L6:L54)</f>
        <v>272</v>
      </c>
      <c r="M55" s="41">
        <f>SUM(M6:M54)</f>
        <v>290</v>
      </c>
      <c r="N55" s="41">
        <f>SUM(N6:N54)</f>
        <v>238</v>
      </c>
      <c r="O55" s="41">
        <f>SUM(O6:O54)</f>
        <v>0</v>
      </c>
      <c r="P55" s="41">
        <f>SUM(P6:P54)</f>
        <v>238</v>
      </c>
      <c r="Q55" s="42">
        <f>IFERROR(P55/M55,"-")</f>
        <v>0.82068965517241</v>
      </c>
      <c r="R55" s="76">
        <f>SUM(R6:R54)</f>
        <v>10</v>
      </c>
      <c r="S55" s="76">
        <f>SUM(S6:S54)</f>
        <v>31</v>
      </c>
      <c r="T55" s="42">
        <f>IFERROR(R55/P55,"-")</f>
        <v>0.042016806722689</v>
      </c>
      <c r="U55" s="338">
        <f>IFERROR(J55/P55,"-")</f>
        <v>10697.478991597</v>
      </c>
      <c r="V55" s="44">
        <f>SUM(V6:V54)</f>
        <v>20</v>
      </c>
      <c r="W55" s="42">
        <f>IFERROR(V55/P55,"-")</f>
        <v>0.084033613445378</v>
      </c>
      <c r="X55" s="333">
        <f>SUM(X6:X54)</f>
        <v>714000</v>
      </c>
      <c r="Y55" s="333">
        <f>IFERROR(X55/P55,"-")</f>
        <v>3000</v>
      </c>
      <c r="Z55" s="333">
        <f>IFERROR(X55/V55,"-")</f>
        <v>35700</v>
      </c>
      <c r="AA55" s="333">
        <f>X55-J55</f>
        <v>-1832000</v>
      </c>
      <c r="AB55" s="45">
        <f>X55/J55</f>
        <v>0.28043990573449</v>
      </c>
      <c r="AC55" s="58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176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0.042857142857143</v>
      </c>
      <c r="B6" s="347" t="s">
        <v>177</v>
      </c>
      <c r="C6" s="347" t="s">
        <v>178</v>
      </c>
      <c r="D6" s="347"/>
      <c r="E6" s="347"/>
      <c r="F6" s="347" t="s">
        <v>67</v>
      </c>
      <c r="G6" s="88" t="s">
        <v>179</v>
      </c>
      <c r="H6" s="88" t="s">
        <v>180</v>
      </c>
      <c r="I6" s="88" t="s">
        <v>181</v>
      </c>
      <c r="J6" s="330">
        <v>140000</v>
      </c>
      <c r="K6" s="79">
        <v>0</v>
      </c>
      <c r="L6" s="79">
        <v>0</v>
      </c>
      <c r="M6" s="79">
        <v>0</v>
      </c>
      <c r="N6" s="89">
        <v>26</v>
      </c>
      <c r="O6" s="90">
        <v>0</v>
      </c>
      <c r="P6" s="91">
        <f>N6+O6</f>
        <v>26</v>
      </c>
      <c r="Q6" s="80" t="str">
        <f>IFERROR(P6/M6,"-")</f>
        <v>-</v>
      </c>
      <c r="R6" s="79">
        <v>1</v>
      </c>
      <c r="S6" s="79">
        <v>3</v>
      </c>
      <c r="T6" s="80">
        <f>IFERROR(R6/(P6),"-")</f>
        <v>0.038461538461538</v>
      </c>
      <c r="U6" s="336">
        <f>IFERROR(J6/SUM(N6:O7),"-")</f>
        <v>4516.1290322581</v>
      </c>
      <c r="V6" s="82">
        <v>2</v>
      </c>
      <c r="W6" s="80">
        <f>IF(P6=0,"-",V6/P6)</f>
        <v>0.076923076923077</v>
      </c>
      <c r="X6" s="335">
        <v>6000</v>
      </c>
      <c r="Y6" s="336">
        <f>IFERROR(X6/P6,"-")</f>
        <v>230.76923076923</v>
      </c>
      <c r="Z6" s="336">
        <f>IFERROR(X6/V6,"-")</f>
        <v>3000</v>
      </c>
      <c r="AA6" s="330">
        <f>SUM(X6:X7)-SUM(J6:J7)</f>
        <v>-134000</v>
      </c>
      <c r="AB6" s="83">
        <f>SUM(X6:X7)/SUM(J6:J7)</f>
        <v>0.042857142857143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0.19230769230769</v>
      </c>
      <c r="AO6" s="98">
        <v>1</v>
      </c>
      <c r="AP6" s="100">
        <f>IFERROR(AO6/AM6,"-")</f>
        <v>0.2</v>
      </c>
      <c r="AQ6" s="101">
        <v>3000</v>
      </c>
      <c r="AR6" s="102">
        <f>IFERROR(AQ6/AM6,"-")</f>
        <v>600</v>
      </c>
      <c r="AS6" s="103">
        <v>1</v>
      </c>
      <c r="AT6" s="103"/>
      <c r="AU6" s="103"/>
      <c r="AV6" s="104">
        <v>1</v>
      </c>
      <c r="AW6" s="105">
        <f>IF(P6=0,"",IF(AV6=0,"",(AV6/P6)))</f>
        <v>0.038461538461538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0.23076923076923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0.23076923076923</v>
      </c>
      <c r="BP6" s="119">
        <v>1</v>
      </c>
      <c r="BQ6" s="120">
        <f>IFERROR(BP6/BN6,"-")</f>
        <v>0.16666666666667</v>
      </c>
      <c r="BR6" s="121">
        <v>3000</v>
      </c>
      <c r="BS6" s="122">
        <f>IFERROR(BR6/BN6,"-")</f>
        <v>500</v>
      </c>
      <c r="BT6" s="123">
        <v>1</v>
      </c>
      <c r="BU6" s="123"/>
      <c r="BV6" s="123"/>
      <c r="BW6" s="124">
        <v>7</v>
      </c>
      <c r="BX6" s="125">
        <f>IF(P6=0,"",IF(BW6=0,"",(BW6/P6)))</f>
        <v>0.26923076923077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0.038461538461538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6000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182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46</v>
      </c>
      <c r="L7" s="79">
        <v>25</v>
      </c>
      <c r="M7" s="79">
        <v>11</v>
      </c>
      <c r="N7" s="89">
        <v>5</v>
      </c>
      <c r="O7" s="90">
        <v>0</v>
      </c>
      <c r="P7" s="91">
        <f>N7+O7</f>
        <v>5</v>
      </c>
      <c r="Q7" s="80">
        <f>IFERROR(P7/M7,"-")</f>
        <v>0.45454545454545</v>
      </c>
      <c r="R7" s="79">
        <v>0</v>
      </c>
      <c r="S7" s="79">
        <v>1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</v>
      </c>
      <c r="CH7" s="133">
        <v>1</v>
      </c>
      <c r="CI7" s="134">
        <f>IFERROR(CH7/CF7,"-")</f>
        <v>1</v>
      </c>
      <c r="CJ7" s="135">
        <v>431000</v>
      </c>
      <c r="CK7" s="136">
        <f>IFERROR(CJ7/CF7,"-")</f>
        <v>431000</v>
      </c>
      <c r="CL7" s="137"/>
      <c r="CM7" s="137"/>
      <c r="CN7" s="137">
        <v>1</v>
      </c>
      <c r="CO7" s="138">
        <v>0</v>
      </c>
      <c r="CP7" s="139">
        <v>0</v>
      </c>
      <c r="CQ7" s="139">
        <v>431000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0.8</v>
      </c>
      <c r="B8" s="347" t="s">
        <v>183</v>
      </c>
      <c r="C8" s="347" t="s">
        <v>184</v>
      </c>
      <c r="D8" s="347" t="s">
        <v>185</v>
      </c>
      <c r="E8" s="347"/>
      <c r="F8" s="347" t="s">
        <v>67</v>
      </c>
      <c r="G8" s="88" t="s">
        <v>186</v>
      </c>
      <c r="H8" s="88" t="s">
        <v>187</v>
      </c>
      <c r="I8" s="88" t="s">
        <v>188</v>
      </c>
      <c r="J8" s="330">
        <v>75000</v>
      </c>
      <c r="K8" s="79">
        <v>0</v>
      </c>
      <c r="L8" s="79">
        <v>0</v>
      </c>
      <c r="M8" s="79">
        <v>0</v>
      </c>
      <c r="N8" s="89">
        <v>52</v>
      </c>
      <c r="O8" s="90">
        <v>1</v>
      </c>
      <c r="P8" s="91">
        <f>N8+O8</f>
        <v>53</v>
      </c>
      <c r="Q8" s="80" t="str">
        <f>IFERROR(P8/M8,"-")</f>
        <v>-</v>
      </c>
      <c r="R8" s="79">
        <v>0</v>
      </c>
      <c r="S8" s="79">
        <v>4</v>
      </c>
      <c r="T8" s="80">
        <f>IFERROR(R8/(P8),"-")</f>
        <v>0</v>
      </c>
      <c r="U8" s="336">
        <f>IFERROR(J8/SUM(N8:O9),"-")</f>
        <v>1339.2857142857</v>
      </c>
      <c r="V8" s="82">
        <v>2</v>
      </c>
      <c r="W8" s="80">
        <f>IF(P8=0,"-",V8/P8)</f>
        <v>0.037735849056604</v>
      </c>
      <c r="X8" s="335">
        <v>60000</v>
      </c>
      <c r="Y8" s="336">
        <f>IFERROR(X8/P8,"-")</f>
        <v>1132.0754716981</v>
      </c>
      <c r="Z8" s="336">
        <f>IFERROR(X8/V8,"-")</f>
        <v>30000</v>
      </c>
      <c r="AA8" s="330">
        <f>SUM(X8:X9)-SUM(J8:J9)</f>
        <v>-15000</v>
      </c>
      <c r="AB8" s="83">
        <f>SUM(X8:X9)/SUM(J8:J9)</f>
        <v>0.8</v>
      </c>
      <c r="AC8" s="77"/>
      <c r="AD8" s="92">
        <v>3</v>
      </c>
      <c r="AE8" s="93">
        <f>IF(P8=0,"",IF(AD8=0,"",(AD8/P8)))</f>
        <v>0.056603773584906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26</v>
      </c>
      <c r="AN8" s="99">
        <f>IF(P8=0,"",IF(AM8=0,"",(AM8/P8)))</f>
        <v>0.49056603773585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4</v>
      </c>
      <c r="AW8" s="105">
        <f>IF(P8=0,"",IF(AV8=0,"",(AV8/P8)))</f>
        <v>0.075471698113208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9</v>
      </c>
      <c r="BF8" s="111">
        <f>IF(P8=0,"",IF(BE8=0,"",(BE8/P8)))</f>
        <v>0.16981132075472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6</v>
      </c>
      <c r="BO8" s="118">
        <f>IF(P8=0,"",IF(BN8=0,"",(BN8/P8)))</f>
        <v>0.11320754716981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0.075471698113208</v>
      </c>
      <c r="BY8" s="126">
        <v>2</v>
      </c>
      <c r="BZ8" s="127">
        <f>IFERROR(BY8/BW8,"-")</f>
        <v>0.5</v>
      </c>
      <c r="CA8" s="128">
        <v>60000</v>
      </c>
      <c r="CB8" s="129">
        <f>IFERROR(CA8/BW8,"-")</f>
        <v>15000</v>
      </c>
      <c r="CC8" s="130"/>
      <c r="CD8" s="130">
        <v>1</v>
      </c>
      <c r="CE8" s="130">
        <v>1</v>
      </c>
      <c r="CF8" s="131">
        <v>1</v>
      </c>
      <c r="CG8" s="132">
        <f>IF(P8=0,"",IF(CF8=0,"",(CF8/P8)))</f>
        <v>0.018867924528302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60000</v>
      </c>
      <c r="CQ8" s="139">
        <v>45000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189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43</v>
      </c>
      <c r="L9" s="79">
        <v>27</v>
      </c>
      <c r="M9" s="79">
        <v>8</v>
      </c>
      <c r="N9" s="89">
        <v>3</v>
      </c>
      <c r="O9" s="90">
        <v>0</v>
      </c>
      <c r="P9" s="91">
        <f>N9+O9</f>
        <v>3</v>
      </c>
      <c r="Q9" s="80">
        <f>IFERROR(P9/M9,"-")</f>
        <v>0.375</v>
      </c>
      <c r="R9" s="79">
        <v>1</v>
      </c>
      <c r="S9" s="79">
        <v>0</v>
      </c>
      <c r="T9" s="80">
        <f>IFERROR(R9/(P9),"-")</f>
        <v>0.33333333333333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1.0761904761905</v>
      </c>
      <c r="B10" s="347" t="s">
        <v>190</v>
      </c>
      <c r="C10" s="347" t="s">
        <v>191</v>
      </c>
      <c r="D10" s="347" t="s">
        <v>192</v>
      </c>
      <c r="E10" s="347"/>
      <c r="F10" s="347" t="s">
        <v>67</v>
      </c>
      <c r="G10" s="88" t="s">
        <v>193</v>
      </c>
      <c r="H10" s="88" t="s">
        <v>180</v>
      </c>
      <c r="I10" s="88" t="s">
        <v>194</v>
      </c>
      <c r="J10" s="330">
        <v>105000</v>
      </c>
      <c r="K10" s="79">
        <v>0</v>
      </c>
      <c r="L10" s="79">
        <v>0</v>
      </c>
      <c r="M10" s="79">
        <v>0</v>
      </c>
      <c r="N10" s="89">
        <v>25</v>
      </c>
      <c r="O10" s="90">
        <v>0</v>
      </c>
      <c r="P10" s="91">
        <f>N10+O10</f>
        <v>25</v>
      </c>
      <c r="Q10" s="80" t="str">
        <f>IFERROR(P10/M10,"-")</f>
        <v>-</v>
      </c>
      <c r="R10" s="79">
        <v>2</v>
      </c>
      <c r="S10" s="79">
        <v>1</v>
      </c>
      <c r="T10" s="80">
        <f>IFERROR(R10/(P10),"-")</f>
        <v>0.08</v>
      </c>
      <c r="U10" s="336">
        <f>IFERROR(J10/SUM(N10:O11),"-")</f>
        <v>3088.2352941176</v>
      </c>
      <c r="V10" s="82">
        <v>3</v>
      </c>
      <c r="W10" s="80">
        <f>IF(P10=0,"-",V10/P10)</f>
        <v>0.12</v>
      </c>
      <c r="X10" s="335">
        <v>98000</v>
      </c>
      <c r="Y10" s="336">
        <f>IFERROR(X10/P10,"-")</f>
        <v>3920</v>
      </c>
      <c r="Z10" s="336">
        <f>IFERROR(X10/V10,"-")</f>
        <v>32666.666666667</v>
      </c>
      <c r="AA10" s="330">
        <f>SUM(X10:X11)-SUM(J10:J11)</f>
        <v>8000</v>
      </c>
      <c r="AB10" s="83">
        <f>SUM(X10:X11)/SUM(J10:J11)</f>
        <v>1.0761904761905</v>
      </c>
      <c r="AC10" s="77"/>
      <c r="AD10" s="92">
        <v>1</v>
      </c>
      <c r="AE10" s="93">
        <f>IF(P10=0,"",IF(AD10=0,"",(AD10/P10)))</f>
        <v>0.04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6</v>
      </c>
      <c r="AN10" s="99">
        <f>IF(P10=0,"",IF(AM10=0,"",(AM10/P10)))</f>
        <v>0.24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0.2</v>
      </c>
      <c r="BP10" s="119">
        <v>1</v>
      </c>
      <c r="BQ10" s="120">
        <f>IFERROR(BP10/BN10,"-")</f>
        <v>0.2</v>
      </c>
      <c r="BR10" s="121">
        <v>5000</v>
      </c>
      <c r="BS10" s="122">
        <f>IFERROR(BR10/BN10,"-")</f>
        <v>1000</v>
      </c>
      <c r="BT10" s="123">
        <v>1</v>
      </c>
      <c r="BU10" s="123"/>
      <c r="BV10" s="123"/>
      <c r="BW10" s="124">
        <v>6</v>
      </c>
      <c r="BX10" s="125">
        <f>IF(P10=0,"",IF(BW10=0,"",(BW10/P10)))</f>
        <v>0.24</v>
      </c>
      <c r="BY10" s="126">
        <v>2</v>
      </c>
      <c r="BZ10" s="127">
        <f>IFERROR(BY10/BW10,"-")</f>
        <v>0.33333333333333</v>
      </c>
      <c r="CA10" s="128">
        <v>93000</v>
      </c>
      <c r="CB10" s="129">
        <f>IFERROR(CA10/BW10,"-")</f>
        <v>15500</v>
      </c>
      <c r="CC10" s="130">
        <v>1</v>
      </c>
      <c r="CD10" s="130"/>
      <c r="CE10" s="130">
        <v>1</v>
      </c>
      <c r="CF10" s="131">
        <v>2</v>
      </c>
      <c r="CG10" s="132">
        <f>IF(P10=0,"",IF(CF10=0,"",(CF10/P10)))</f>
        <v>0.08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3</v>
      </c>
      <c r="CP10" s="139">
        <v>98000</v>
      </c>
      <c r="CQ10" s="139">
        <v>90000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195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265</v>
      </c>
      <c r="L11" s="79">
        <v>34</v>
      </c>
      <c r="M11" s="79">
        <v>68</v>
      </c>
      <c r="N11" s="89">
        <v>9</v>
      </c>
      <c r="O11" s="90">
        <v>0</v>
      </c>
      <c r="P11" s="91">
        <f>N11+O11</f>
        <v>9</v>
      </c>
      <c r="Q11" s="80">
        <f>IFERROR(P11/M11,"-")</f>
        <v>0.13235294117647</v>
      </c>
      <c r="R11" s="79">
        <v>2</v>
      </c>
      <c r="S11" s="79">
        <v>0</v>
      </c>
      <c r="T11" s="80">
        <f>IFERROR(R11/(P11),"-")</f>
        <v>0.22222222222222</v>
      </c>
      <c r="U11" s="336"/>
      <c r="V11" s="82">
        <v>1</v>
      </c>
      <c r="W11" s="80">
        <f>IF(P11=0,"-",V11/P11)</f>
        <v>0.11111111111111</v>
      </c>
      <c r="X11" s="335">
        <v>15000</v>
      </c>
      <c r="Y11" s="336">
        <f>IFERROR(X11/P11,"-")</f>
        <v>1666.6666666667</v>
      </c>
      <c r="Z11" s="336">
        <f>IFERROR(X11/V11,"-")</f>
        <v>15000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0.11111111111111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0.22222222222222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0.33333333333333</v>
      </c>
      <c r="BY11" s="126">
        <v>2</v>
      </c>
      <c r="BZ11" s="127">
        <f>IFERROR(BY11/BW11,"-")</f>
        <v>0.66666666666667</v>
      </c>
      <c r="CA11" s="128">
        <v>21000</v>
      </c>
      <c r="CB11" s="129">
        <f>IFERROR(CA11/BW11,"-")</f>
        <v>7000</v>
      </c>
      <c r="CC11" s="130"/>
      <c r="CD11" s="130">
        <v>2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15000</v>
      </c>
      <c r="CQ11" s="139">
        <v>15000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0.559375</v>
      </c>
      <c r="B14" s="39"/>
      <c r="C14" s="39"/>
      <c r="D14" s="39"/>
      <c r="E14" s="39"/>
      <c r="F14" s="39"/>
      <c r="G14" s="40" t="s">
        <v>196</v>
      </c>
      <c r="H14" s="40"/>
      <c r="I14" s="40"/>
      <c r="J14" s="333">
        <f>SUM(J6:J13)</f>
        <v>320000</v>
      </c>
      <c r="K14" s="41">
        <f>SUM(K6:K13)</f>
        <v>354</v>
      </c>
      <c r="L14" s="41">
        <f>SUM(L6:L13)</f>
        <v>86</v>
      </c>
      <c r="M14" s="41">
        <f>SUM(M6:M13)</f>
        <v>87</v>
      </c>
      <c r="N14" s="41">
        <f>SUM(N6:N13)</f>
        <v>120</v>
      </c>
      <c r="O14" s="41">
        <f>SUM(O6:O13)</f>
        <v>1</v>
      </c>
      <c r="P14" s="41">
        <f>SUM(P6:P13)</f>
        <v>121</v>
      </c>
      <c r="Q14" s="42">
        <f>IFERROR(P14/M14,"-")</f>
        <v>1.3908045977011</v>
      </c>
      <c r="R14" s="76">
        <f>SUM(R6:R13)</f>
        <v>6</v>
      </c>
      <c r="S14" s="76">
        <f>SUM(S6:S13)</f>
        <v>9</v>
      </c>
      <c r="T14" s="42">
        <f>IFERROR(R14/P14,"-")</f>
        <v>0.049586776859504</v>
      </c>
      <c r="U14" s="338">
        <f>IFERROR(J14/P14,"-")</f>
        <v>2644.6280991736</v>
      </c>
      <c r="V14" s="44">
        <f>SUM(V6:V13)</f>
        <v>8</v>
      </c>
      <c r="W14" s="42">
        <f>IFERROR(V14/P14,"-")</f>
        <v>0.066115702479339</v>
      </c>
      <c r="X14" s="333">
        <f>SUM(X6:X13)</f>
        <v>179000</v>
      </c>
      <c r="Y14" s="333">
        <f>IFERROR(X14/P14,"-")</f>
        <v>1479.3388429752</v>
      </c>
      <c r="Z14" s="333">
        <f>IFERROR(X14/V14,"-")</f>
        <v>22375</v>
      </c>
      <c r="AA14" s="333">
        <f>X14-J14</f>
        <v>-141000</v>
      </c>
      <c r="AB14" s="45">
        <f>X14/J14</f>
        <v>0.559375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197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0.9284</v>
      </c>
      <c r="B6" s="347" t="s">
        <v>198</v>
      </c>
      <c r="C6" s="347" t="s">
        <v>199</v>
      </c>
      <c r="D6" s="347" t="s">
        <v>200</v>
      </c>
      <c r="E6" s="347" t="s">
        <v>201</v>
      </c>
      <c r="F6" s="347" t="s">
        <v>67</v>
      </c>
      <c r="G6" s="88" t="s">
        <v>202</v>
      </c>
      <c r="H6" s="88" t="s">
        <v>203</v>
      </c>
      <c r="I6" s="348" t="s">
        <v>204</v>
      </c>
      <c r="J6" s="330">
        <v>125000</v>
      </c>
      <c r="K6" s="79">
        <v>0</v>
      </c>
      <c r="L6" s="79">
        <v>0</v>
      </c>
      <c r="M6" s="79">
        <v>0</v>
      </c>
      <c r="N6" s="89">
        <v>25</v>
      </c>
      <c r="O6" s="90">
        <v>0</v>
      </c>
      <c r="P6" s="91">
        <f>N6+O6</f>
        <v>25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2083.3333333333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-8950</v>
      </c>
      <c r="AB6" s="83">
        <f>SUM(X6:X7)/SUM(J6:J7)</f>
        <v>0.9284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8</v>
      </c>
      <c r="AN6" s="99">
        <f>IF(P6=0,"",IF(AM6=0,"",(AM6/P6)))</f>
        <v>0.32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0.08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0.12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140</v>
      </c>
      <c r="L7" s="79">
        <v>108</v>
      </c>
      <c r="M7" s="79">
        <v>87</v>
      </c>
      <c r="N7" s="89">
        <v>34</v>
      </c>
      <c r="O7" s="90">
        <v>1</v>
      </c>
      <c r="P7" s="91">
        <f>N7+O7</f>
        <v>35</v>
      </c>
      <c r="Q7" s="80">
        <f>IFERROR(P7/M7,"-")</f>
        <v>0.40229885057471</v>
      </c>
      <c r="R7" s="79">
        <v>1</v>
      </c>
      <c r="S7" s="79">
        <v>3</v>
      </c>
      <c r="T7" s="80">
        <f>IFERROR(R7/(P7),"-")</f>
        <v>0.028571428571429</v>
      </c>
      <c r="U7" s="336"/>
      <c r="V7" s="82">
        <v>1</v>
      </c>
      <c r="W7" s="80">
        <f>IF(P7=0,"-",V7/P7)</f>
        <v>0.028571428571429</v>
      </c>
      <c r="X7" s="335">
        <v>116050</v>
      </c>
      <c r="Y7" s="336">
        <f>IFERROR(X7/P7,"-")</f>
        <v>3315.7142857143</v>
      </c>
      <c r="Z7" s="336">
        <f>IFERROR(X7/V7,"-")</f>
        <v>116050</v>
      </c>
      <c r="AA7" s="330"/>
      <c r="AB7" s="83"/>
      <c r="AC7" s="77"/>
      <c r="AD7" s="92">
        <v>1</v>
      </c>
      <c r="AE7" s="93">
        <f>IF(P7=0,"",IF(AD7=0,"",(AD7/P7)))</f>
        <v>0.028571428571429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0.31428571428571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0.085714285714286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0.31428571428571</v>
      </c>
      <c r="BP7" s="119">
        <v>1</v>
      </c>
      <c r="BQ7" s="120">
        <f>IFERROR(BP7/BN7,"-")</f>
        <v>0.090909090909091</v>
      </c>
      <c r="BR7" s="121">
        <v>80050</v>
      </c>
      <c r="BS7" s="122">
        <f>IFERROR(BR7/BN7,"-")</f>
        <v>7277.2727272727</v>
      </c>
      <c r="BT7" s="123"/>
      <c r="BU7" s="123"/>
      <c r="BV7" s="123">
        <v>1</v>
      </c>
      <c r="BW7" s="124">
        <v>2</v>
      </c>
      <c r="BX7" s="125">
        <f>IF(P7=0,"",IF(BW7=0,"",(BW7/P7)))</f>
        <v>0.057142857142857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0.057142857142857</v>
      </c>
      <c r="CH7" s="133">
        <v>1</v>
      </c>
      <c r="CI7" s="134">
        <f>IFERROR(CH7/CF7,"-")</f>
        <v>0.5</v>
      </c>
      <c r="CJ7" s="135">
        <v>36000</v>
      </c>
      <c r="CK7" s="136">
        <f>IFERROR(CJ7/CF7,"-")</f>
        <v>18000</v>
      </c>
      <c r="CL7" s="137"/>
      <c r="CM7" s="137"/>
      <c r="CN7" s="137">
        <v>1</v>
      </c>
      <c r="CO7" s="138">
        <v>1</v>
      </c>
      <c r="CP7" s="139">
        <v>116050</v>
      </c>
      <c r="CQ7" s="139">
        <v>80050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0.9284</v>
      </c>
      <c r="B10" s="39"/>
      <c r="C10" s="39"/>
      <c r="D10" s="39"/>
      <c r="E10" s="39"/>
      <c r="F10" s="39"/>
      <c r="G10" s="40" t="s">
        <v>206</v>
      </c>
      <c r="H10" s="40"/>
      <c r="I10" s="40"/>
      <c r="J10" s="333">
        <f>SUM(J6:J9)</f>
        <v>125000</v>
      </c>
      <c r="K10" s="41">
        <f>SUM(K6:K9)</f>
        <v>140</v>
      </c>
      <c r="L10" s="41">
        <f>SUM(L6:L9)</f>
        <v>108</v>
      </c>
      <c r="M10" s="41">
        <f>SUM(M6:M9)</f>
        <v>87</v>
      </c>
      <c r="N10" s="41">
        <f>SUM(N6:N9)</f>
        <v>59</v>
      </c>
      <c r="O10" s="41">
        <f>SUM(O6:O9)</f>
        <v>1</v>
      </c>
      <c r="P10" s="41">
        <f>SUM(P6:P9)</f>
        <v>60</v>
      </c>
      <c r="Q10" s="42">
        <f>IFERROR(P10/M10,"-")</f>
        <v>0.68965517241379</v>
      </c>
      <c r="R10" s="76">
        <f>SUM(R6:R9)</f>
        <v>1</v>
      </c>
      <c r="S10" s="76">
        <f>SUM(S6:S9)</f>
        <v>4</v>
      </c>
      <c r="T10" s="42">
        <f>IFERROR(R10/P10,"-")</f>
        <v>0.016666666666667</v>
      </c>
      <c r="U10" s="338">
        <f>IFERROR(J10/P10,"-")</f>
        <v>2083.3333333333</v>
      </c>
      <c r="V10" s="44">
        <f>SUM(V6:V9)</f>
        <v>1</v>
      </c>
      <c r="W10" s="42">
        <f>IFERROR(V10/P10,"-")</f>
        <v>0.016666666666667</v>
      </c>
      <c r="X10" s="333">
        <f>SUM(X6:X9)</f>
        <v>116050</v>
      </c>
      <c r="Y10" s="333">
        <f>IFERROR(X10/P10,"-")</f>
        <v>1934.1666666667</v>
      </c>
      <c r="Z10" s="333">
        <f>IFERROR(X10/V10,"-")</f>
        <v>116050</v>
      </c>
      <c r="AA10" s="333">
        <f>X10-J10</f>
        <v>-8950</v>
      </c>
      <c r="AB10" s="45">
        <f>X10/J10</f>
        <v>0.9284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207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208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209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210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211</v>
      </c>
      <c r="C6" s="347"/>
      <c r="D6" s="347" t="s">
        <v>107</v>
      </c>
      <c r="E6" s="175" t="s">
        <v>212</v>
      </c>
      <c r="F6" s="175" t="s">
        <v>213</v>
      </c>
      <c r="G6" s="340">
        <v>0</v>
      </c>
      <c r="H6" s="340">
        <v>1500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214</v>
      </c>
      <c r="C7" s="347"/>
      <c r="D7" s="347" t="s">
        <v>107</v>
      </c>
      <c r="E7" s="175" t="s">
        <v>215</v>
      </c>
      <c r="F7" s="175" t="s">
        <v>213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216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2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217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208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218</v>
      </c>
      <c r="C6" s="347" t="s">
        <v>219</v>
      </c>
      <c r="D6" s="347" t="s">
        <v>220</v>
      </c>
      <c r="E6" s="175" t="s">
        <v>221</v>
      </c>
      <c r="F6" s="175" t="s">
        <v>213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1.7235009471939</v>
      </c>
      <c r="B7" s="347" t="s">
        <v>222</v>
      </c>
      <c r="C7" s="347" t="s">
        <v>219</v>
      </c>
      <c r="D7" s="347" t="s">
        <v>220</v>
      </c>
      <c r="E7" s="175" t="s">
        <v>223</v>
      </c>
      <c r="F7" s="175" t="s">
        <v>213</v>
      </c>
      <c r="G7" s="340">
        <v>5664627</v>
      </c>
      <c r="H7" s="176">
        <v>4690</v>
      </c>
      <c r="I7" s="176">
        <v>0</v>
      </c>
      <c r="J7" s="176">
        <v>183916</v>
      </c>
      <c r="K7" s="177">
        <v>1516</v>
      </c>
      <c r="L7" s="179">
        <f>IFERROR(K7/J7,"-")</f>
        <v>0.0082428934948563</v>
      </c>
      <c r="M7" s="176">
        <v>106</v>
      </c>
      <c r="N7" s="176">
        <v>506</v>
      </c>
      <c r="O7" s="179">
        <f>IFERROR(M7/(K7),"-")</f>
        <v>0.069920844327177</v>
      </c>
      <c r="P7" s="180">
        <f>IFERROR(G7/SUM(K7:K7),"-")</f>
        <v>3736.5613456464</v>
      </c>
      <c r="Q7" s="181">
        <v>183</v>
      </c>
      <c r="R7" s="179">
        <f>IF(K7=0,"-",Q7/K7)</f>
        <v>0.12071240105541</v>
      </c>
      <c r="S7" s="345">
        <v>9762990</v>
      </c>
      <c r="T7" s="346">
        <f>IFERROR(S7/K7,"-")</f>
        <v>6439.9670184697</v>
      </c>
      <c r="U7" s="346">
        <f>IFERROR(S7/Q7,"-")</f>
        <v>53349.672131148</v>
      </c>
      <c r="V7" s="340">
        <f>SUM(S7:S7)-SUM(G7:G7)</f>
        <v>4098363</v>
      </c>
      <c r="W7" s="183">
        <f>SUM(S7:S7)/SUM(G7:G7)</f>
        <v>1.7235009471939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13</v>
      </c>
      <c r="AI7" s="191">
        <f>IF(K7=0,"",IF(AH7=0,"",(AH7/K7)))</f>
        <v>0.0085751978891821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9</v>
      </c>
      <c r="AR7" s="197">
        <f>IF(K7=0,"",IF(AQ7=0,"",(AQ7/K7)))</f>
        <v>0.0059366754617414</v>
      </c>
      <c r="AS7" s="196">
        <v>2</v>
      </c>
      <c r="AT7" s="198">
        <f>IFERROR(AS7/AQ7,"-")</f>
        <v>0.22222222222222</v>
      </c>
      <c r="AU7" s="199">
        <v>2320</v>
      </c>
      <c r="AV7" s="200">
        <f>IFERROR(AU7/AQ7,"-")</f>
        <v>257.77777777778</v>
      </c>
      <c r="AW7" s="201">
        <v>1</v>
      </c>
      <c r="AX7" s="201">
        <v>1</v>
      </c>
      <c r="AY7" s="201"/>
      <c r="AZ7" s="202">
        <v>51</v>
      </c>
      <c r="BA7" s="203">
        <f>IF(K7=0,"",IF(AZ7=0,"",(AZ7/K7)))</f>
        <v>0.033641160949868</v>
      </c>
      <c r="BB7" s="202">
        <v>2</v>
      </c>
      <c r="BC7" s="204">
        <f>IFERROR(BB7/AZ7,"-")</f>
        <v>0.03921568627451</v>
      </c>
      <c r="BD7" s="205">
        <v>177000</v>
      </c>
      <c r="BE7" s="206">
        <f>IFERROR(BD7/AZ7,"-")</f>
        <v>3470.5882352941</v>
      </c>
      <c r="BF7" s="207">
        <v>1</v>
      </c>
      <c r="BG7" s="207"/>
      <c r="BH7" s="207">
        <v>1</v>
      </c>
      <c r="BI7" s="208">
        <v>936</v>
      </c>
      <c r="BJ7" s="209">
        <f>IF(K7=0,"",IF(BI7=0,"",(BI7/K7)))</f>
        <v>0.61741424802111</v>
      </c>
      <c r="BK7" s="210">
        <v>111</v>
      </c>
      <c r="BL7" s="211">
        <f>IFERROR(BK7/BI7,"-")</f>
        <v>0.11858974358974</v>
      </c>
      <c r="BM7" s="212">
        <v>5287300</v>
      </c>
      <c r="BN7" s="213">
        <f>IFERROR(BM7/BI7,"-")</f>
        <v>5648.8247863248</v>
      </c>
      <c r="BO7" s="214">
        <v>47</v>
      </c>
      <c r="BP7" s="214">
        <v>18</v>
      </c>
      <c r="BQ7" s="214">
        <v>46</v>
      </c>
      <c r="BR7" s="215">
        <v>429</v>
      </c>
      <c r="BS7" s="216">
        <f>IF(K7=0,"",IF(BR7=0,"",(BR7/K7)))</f>
        <v>0.28298153034301</v>
      </c>
      <c r="BT7" s="217">
        <v>59</v>
      </c>
      <c r="BU7" s="218">
        <f>IFERROR(BT7/BR7,"-")</f>
        <v>0.13752913752914</v>
      </c>
      <c r="BV7" s="219">
        <v>2823370</v>
      </c>
      <c r="BW7" s="220">
        <f>IFERROR(BV7/BR7,"-")</f>
        <v>6581.2820512821</v>
      </c>
      <c r="BX7" s="221">
        <v>22</v>
      </c>
      <c r="BY7" s="221">
        <v>11</v>
      </c>
      <c r="BZ7" s="221">
        <v>26</v>
      </c>
      <c r="CA7" s="222">
        <v>78</v>
      </c>
      <c r="CB7" s="223">
        <f>IF(K7=0,"",IF(CA7=0,"",(CA7/K7)))</f>
        <v>0.051451187335092</v>
      </c>
      <c r="CC7" s="224">
        <v>9</v>
      </c>
      <c r="CD7" s="225">
        <f>IFERROR(CC7/CA7,"-")</f>
        <v>0.11538461538462</v>
      </c>
      <c r="CE7" s="226">
        <v>1473000</v>
      </c>
      <c r="CF7" s="227">
        <f>IFERROR(CE7/CA7,"-")</f>
        <v>18884.615384615</v>
      </c>
      <c r="CG7" s="228">
        <v>3</v>
      </c>
      <c r="CH7" s="228">
        <v>1</v>
      </c>
      <c r="CI7" s="228">
        <v>5</v>
      </c>
      <c r="CJ7" s="229">
        <v>183</v>
      </c>
      <c r="CK7" s="230">
        <v>9762990</v>
      </c>
      <c r="CL7" s="230">
        <v>1156000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0.89728129019544</v>
      </c>
      <c r="B8" s="347" t="s">
        <v>224</v>
      </c>
      <c r="C8" s="347" t="s">
        <v>219</v>
      </c>
      <c r="D8" s="347" t="s">
        <v>220</v>
      </c>
      <c r="E8" s="175" t="s">
        <v>225</v>
      </c>
      <c r="F8" s="175" t="s">
        <v>213</v>
      </c>
      <c r="G8" s="340">
        <v>1877545</v>
      </c>
      <c r="H8" s="176">
        <v>1416</v>
      </c>
      <c r="I8" s="176">
        <v>0</v>
      </c>
      <c r="J8" s="176">
        <v>37699</v>
      </c>
      <c r="K8" s="177">
        <v>664</v>
      </c>
      <c r="L8" s="179">
        <f>IFERROR(K8/J8,"-")</f>
        <v>0.017613199289106</v>
      </c>
      <c r="M8" s="176">
        <v>22</v>
      </c>
      <c r="N8" s="176">
        <v>218</v>
      </c>
      <c r="O8" s="179">
        <f>IFERROR(M8/(K8),"-")</f>
        <v>0.033132530120482</v>
      </c>
      <c r="P8" s="180">
        <f>IFERROR(G8/SUM(K8:K8),"-")</f>
        <v>2827.6280120482</v>
      </c>
      <c r="Q8" s="181">
        <v>64</v>
      </c>
      <c r="R8" s="179">
        <f>IF(K8=0,"-",Q8/K8)</f>
        <v>0.096385542168675</v>
      </c>
      <c r="S8" s="345">
        <v>1684686</v>
      </c>
      <c r="T8" s="346">
        <f>IFERROR(S8/K8,"-")</f>
        <v>2537.1777108434</v>
      </c>
      <c r="U8" s="346">
        <f>IFERROR(S8/Q8,"-")</f>
        <v>26323.21875</v>
      </c>
      <c r="V8" s="340">
        <f>SUM(S8:S8)-SUM(G8:G8)</f>
        <v>-192859</v>
      </c>
      <c r="W8" s="183">
        <f>SUM(S8:S8)/SUM(G8:G8)</f>
        <v>0.89728129019544</v>
      </c>
      <c r="Y8" s="184">
        <v>43</v>
      </c>
      <c r="Z8" s="185">
        <f>IF(K8=0,"",IF(Y8=0,"",(Y8/K8)))</f>
        <v>0.064759036144578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99</v>
      </c>
      <c r="AI8" s="191">
        <f>IF(K8=0,"",IF(AH8=0,"",(AH8/K8)))</f>
        <v>0.14909638554217</v>
      </c>
      <c r="AJ8" s="190">
        <v>1</v>
      </c>
      <c r="AK8" s="192">
        <f>IFERROR(AJ8/AH8,"-")</f>
        <v>0.01010101010101</v>
      </c>
      <c r="AL8" s="193">
        <v>9846</v>
      </c>
      <c r="AM8" s="194">
        <f>IFERROR(AL8/AH8,"-")</f>
        <v>99.454545454545</v>
      </c>
      <c r="AN8" s="195"/>
      <c r="AO8" s="195"/>
      <c r="AP8" s="195">
        <v>1</v>
      </c>
      <c r="AQ8" s="196">
        <v>86</v>
      </c>
      <c r="AR8" s="197">
        <f>IF(K8=0,"",IF(AQ8=0,"",(AQ8/K8)))</f>
        <v>0.12951807228916</v>
      </c>
      <c r="AS8" s="196">
        <v>6</v>
      </c>
      <c r="AT8" s="198">
        <f>IFERROR(AS8/AQ8,"-")</f>
        <v>0.069767441860465</v>
      </c>
      <c r="AU8" s="199">
        <v>25100</v>
      </c>
      <c r="AV8" s="200">
        <f>IFERROR(AU8/AQ8,"-")</f>
        <v>291.86046511628</v>
      </c>
      <c r="AW8" s="201">
        <v>4</v>
      </c>
      <c r="AX8" s="201">
        <v>2</v>
      </c>
      <c r="AY8" s="201"/>
      <c r="AZ8" s="202">
        <v>158</v>
      </c>
      <c r="BA8" s="203">
        <f>IF(K8=0,"",IF(AZ8=0,"",(AZ8/K8)))</f>
        <v>0.23795180722892</v>
      </c>
      <c r="BB8" s="202">
        <v>17</v>
      </c>
      <c r="BC8" s="204">
        <f>IFERROR(BB8/AZ8,"-")</f>
        <v>0.10759493670886</v>
      </c>
      <c r="BD8" s="205">
        <v>93420</v>
      </c>
      <c r="BE8" s="206">
        <f>IFERROR(BD8/AZ8,"-")</f>
        <v>591.26582278481</v>
      </c>
      <c r="BF8" s="207">
        <v>12</v>
      </c>
      <c r="BG8" s="207">
        <v>2</v>
      </c>
      <c r="BH8" s="207">
        <v>3</v>
      </c>
      <c r="BI8" s="208">
        <v>196</v>
      </c>
      <c r="BJ8" s="209">
        <f>IF(K8=0,"",IF(BI8=0,"",(BI8/K8)))</f>
        <v>0.29518072289157</v>
      </c>
      <c r="BK8" s="210">
        <v>24</v>
      </c>
      <c r="BL8" s="211">
        <f>IFERROR(BK8/BI8,"-")</f>
        <v>0.12244897959184</v>
      </c>
      <c r="BM8" s="212">
        <v>388320</v>
      </c>
      <c r="BN8" s="213">
        <f>IFERROR(BM8/BI8,"-")</f>
        <v>1981.2244897959</v>
      </c>
      <c r="BO8" s="214">
        <v>12</v>
      </c>
      <c r="BP8" s="214">
        <v>5</v>
      </c>
      <c r="BQ8" s="214">
        <v>7</v>
      </c>
      <c r="BR8" s="215">
        <v>63</v>
      </c>
      <c r="BS8" s="216">
        <f>IF(K8=0,"",IF(BR8=0,"",(BR8/K8)))</f>
        <v>0.094879518072289</v>
      </c>
      <c r="BT8" s="217">
        <v>13</v>
      </c>
      <c r="BU8" s="218">
        <f>IFERROR(BT8/BR8,"-")</f>
        <v>0.20634920634921</v>
      </c>
      <c r="BV8" s="219">
        <v>1076000</v>
      </c>
      <c r="BW8" s="220">
        <f>IFERROR(BV8/BR8,"-")</f>
        <v>17079.365079365</v>
      </c>
      <c r="BX8" s="221">
        <v>7</v>
      </c>
      <c r="BY8" s="221">
        <v>1</v>
      </c>
      <c r="BZ8" s="221">
        <v>5</v>
      </c>
      <c r="CA8" s="222">
        <v>19</v>
      </c>
      <c r="CB8" s="223">
        <f>IF(K8=0,"",IF(CA8=0,"",(CA8/K8)))</f>
        <v>0.028614457831325</v>
      </c>
      <c r="CC8" s="224">
        <v>3</v>
      </c>
      <c r="CD8" s="225">
        <f>IFERROR(CC8/CA8,"-")</f>
        <v>0.15789473684211</v>
      </c>
      <c r="CE8" s="226">
        <v>92000</v>
      </c>
      <c r="CF8" s="227">
        <f>IFERROR(CE8/CA8,"-")</f>
        <v>4842.1052631579</v>
      </c>
      <c r="CG8" s="228">
        <v>2</v>
      </c>
      <c r="CH8" s="228"/>
      <c r="CI8" s="228">
        <v>1</v>
      </c>
      <c r="CJ8" s="229">
        <v>64</v>
      </c>
      <c r="CK8" s="230">
        <v>1684686</v>
      </c>
      <c r="CL8" s="230">
        <v>863000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226</v>
      </c>
      <c r="C9" s="347" t="s">
        <v>219</v>
      </c>
      <c r="D9" s="347" t="s">
        <v>220</v>
      </c>
      <c r="E9" s="175" t="s">
        <v>227</v>
      </c>
      <c r="F9" s="175" t="s">
        <v>213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228</v>
      </c>
      <c r="F12" s="251"/>
      <c r="G12" s="343">
        <f>SUM(G6:G11)</f>
        <v>7542172</v>
      </c>
      <c r="H12" s="250">
        <f>SUM(H6:H11)</f>
        <v>6106</v>
      </c>
      <c r="I12" s="250">
        <f>SUM(I6:I11)</f>
        <v>0</v>
      </c>
      <c r="J12" s="250">
        <f>SUM(J6:J11)</f>
        <v>221615</v>
      </c>
      <c r="K12" s="250">
        <f>SUM(K6:K11)</f>
        <v>2180</v>
      </c>
      <c r="L12" s="252">
        <f>IFERROR(K12/J12,"-")</f>
        <v>0.0098368792726124</v>
      </c>
      <c r="M12" s="253">
        <f>SUM(M6:M11)</f>
        <v>128</v>
      </c>
      <c r="N12" s="253">
        <f>SUM(N6:N11)</f>
        <v>724</v>
      </c>
      <c r="O12" s="252">
        <f>IFERROR(M12/K12,"-")</f>
        <v>0.058715596330275</v>
      </c>
      <c r="P12" s="254">
        <f>IFERROR(G12/K12,"-")</f>
        <v>3459.7119266055</v>
      </c>
      <c r="Q12" s="255">
        <f>SUM(Q6:Q11)</f>
        <v>247</v>
      </c>
      <c r="R12" s="252">
        <f>IFERROR(Q12/K12,"-")</f>
        <v>0.11330275229358</v>
      </c>
      <c r="S12" s="343">
        <f>SUM(S6:S11)</f>
        <v>11447676</v>
      </c>
      <c r="T12" s="343">
        <f>IFERROR(S12/K12,"-")</f>
        <v>5251.2275229358</v>
      </c>
      <c r="U12" s="343">
        <f>IFERROR(S12/Q12,"-")</f>
        <v>46346.866396761</v>
      </c>
      <c r="V12" s="343">
        <f>S12-G12</f>
        <v>3905504</v>
      </c>
      <c r="W12" s="256">
        <f>S12/G12</f>
        <v>1.5178221870305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