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<sst xmlns="http://schemas.openxmlformats.org/spreadsheetml/2006/main" uniqueCount="278">
  <si>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</si>
  <si>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</si>
  <si>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</si>
  <si>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</si>
  <si>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</si>
  <si>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</si>
  <si>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</si>
  <si>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</si>
  <si>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</si>
  <si>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</si>
  <si>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</si>
  <si>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</si>
  <si>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</si>
  <si>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</si>
  <si>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</si>
  <si>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</si>
  <si>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</si>
  <si>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</si>
  <si>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</si>
  <si>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</si>
  <si>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</si>
  <si>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</si>
  <si>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</si>
  <si>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</si>
  <si>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</si>
  <si>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</si>
  <si>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</si>
  <si>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</si>
  <si>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</si>
  <si>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</si>
  <si>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</si>
  <si>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</si>
  <si>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</si>
  <si>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</si>
  <si>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</si>
  <si>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</si>
  <si>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</si>
  <si>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</si>
  <si>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</si>
  <si>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</si>
  <si>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</si>
  <si>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</si>
  <si>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</si>
  <si>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</si>
  <si>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</si>
  <si>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</si>
  <si>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</si>
  <si>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</si>
  <si>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</si>
  <si>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</si>
  <si>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</si>
  <si>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</si>
  <si>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</si>
  <si>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</si>
  <si>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</si>
  <si>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</si>
  <si>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</si>
  <si>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</si>
  <si>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</si>
  <si>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</si>
  <si>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</si>
  <si>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</si>
  <si>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</si>
  <si>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</si>
  <si>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ln_ink606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</si>
  <si>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</si>
  <si>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</si>
  <si>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</si>
  <si>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</si>
  <si>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</si>
  <si>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</si>
  <si>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ic3655</t>
  </si>
  <si>
    <t>空電</t>
  </si>
  <si>
    <t>ln_ink607</t>
  </si>
  <si>
    <t>半5段つかみ15段</t>
  </si>
  <si>
    <t>ic3656</t>
  </si>
  <si>
    <t>ln_ink608</t>
  </si>
  <si>
    <t>催促メッセージ版(LINEver)（藤井レイラ）</t>
  </si>
  <si>
    <t>男性争奪戦勃発</t>
  </si>
  <si>
    <t>16～31日</t>
  </si>
  <si>
    <t>ic3657</t>
  </si>
  <si>
    <t>ln_ink609</t>
  </si>
  <si>
    <t>ic3658</t>
  </si>
  <si>
    <t>ln_ink610</t>
  </si>
  <si>
    <t>サンスポ関西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</si>
  <si>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</si>
  <si>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</si>
  <si>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</si>
  <si>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</si>
  <si>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</si>
  <si>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</si>
  <si>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</si>
  <si>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</si>
  <si>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女優大版１(LINEver)（藤井レイラ）</t>
  </si>
  <si>
    <t>出会い探しは</t>
  </si>
  <si>
    <t>デイリースポーツ関西</t>
  </si>
  <si>
    <t>全5段・半5段つかみスライド</t>
  </si>
  <si>
    <t>11/1～</t>
  </si>
  <si>
    <t>ln_ink615</t>
  </si>
  <si>
    <t>老人ホーム版(LINEver)（晶エリー）</t>
  </si>
  <si>
    <t>お相手待ちの女性が出ました(LINEver)</t>
  </si>
  <si>
    <t>ic3663</t>
  </si>
  <si>
    <t>デリヘル版2（高宮菜々子）</t>
  </si>
  <si>
    <t>もう50代の熟女だけど</t>
  </si>
  <si>
    <t>lp07</t>
  </si>
  <si>
    <t>ln_ink616</t>
  </si>
  <si>
    <t>雑誌版SPA(LINEver)（藤井レイラ）</t>
  </si>
  <si>
    <t>マカより効果的エロい熟女が誘ってくる魅力的なサイト</t>
  </si>
  <si>
    <t>ln_ink617</t>
  </si>
  <si>
    <t>ダラメナシ会話版(LINEver)（藤井レイラ）</t>
  </si>
  <si>
    <t>匿名だから女女性が積極的</t>
  </si>
  <si>
    <t>ic3664</t>
  </si>
  <si>
    <t>(空電共通)</t>
  </si>
  <si>
    <t>ln_ink618</t>
  </si>
  <si>
    <t>QRお股版(LINEver)（高宮菜々子）</t>
  </si>
  <si>
    <t>女性会員急増!!</t>
  </si>
  <si>
    <t>東スポ</t>
  </si>
  <si>
    <t>1C中面全5段</t>
  </si>
  <si>
    <t>11月11日(土)</t>
  </si>
  <si>
    <t>ln_ink619</t>
  </si>
  <si>
    <t>中京スポーツ</t>
  </si>
  <si>
    <t>11月07日(火)</t>
  </si>
  <si>
    <t>ln_ink620</t>
  </si>
  <si>
    <t>大スポ</t>
  </si>
  <si>
    <t>11月10日(金)</t>
  </si>
  <si>
    <t>ln_ink621</t>
  </si>
  <si>
    <t>九スポ</t>
  </si>
  <si>
    <t>11月06日(月)</t>
  </si>
  <si>
    <t>ic3665</t>
  </si>
  <si>
    <t>空電 (共通)</t>
  </si>
  <si>
    <t>ln_ink622</t>
  </si>
  <si>
    <t>男性会員が足りません</t>
  </si>
  <si>
    <t>11月28日(火)</t>
  </si>
  <si>
    <t>ln_ink623</t>
  </si>
  <si>
    <t>11月21日(火)</t>
  </si>
  <si>
    <t>ln_ink624</t>
  </si>
  <si>
    <t>11月24日(金)</t>
  </si>
  <si>
    <t>ln_ink625</t>
  </si>
  <si>
    <t>11月25日(土)</t>
  </si>
  <si>
    <t>ic3666</t>
  </si>
  <si>
    <t>ln_ink626</t>
  </si>
  <si>
    <t>スポーツ報知関東</t>
  </si>
  <si>
    <t>全5段つかみ4回</t>
  </si>
  <si>
    <t>ln_ink627</t>
  </si>
  <si>
    <t>枯れ専女子版（LINEver)（藤井レイラ）</t>
  </si>
  <si>
    <t>日本の出会い系番付第1位に推薦します</t>
  </si>
  <si>
    <t>ic3667</t>
  </si>
  <si>
    <t>デリヘル版3（高宮菜々子）</t>
  </si>
  <si>
    <t>70歳までの出会いお手伝い</t>
  </si>
  <si>
    <t>ln_ink628</t>
  </si>
  <si>
    <t>ic3668</t>
  </si>
  <si>
    <t>ln_ink629</t>
  </si>
  <si>
    <t>半2段つかみ10段保証</t>
  </si>
  <si>
    <t>10段保証</t>
  </si>
  <si>
    <t>ln_ink630</t>
  </si>
  <si>
    <t>雑誌版SPA(LINEver)（晶エリー）</t>
  </si>
  <si>
    <t>え?LINEでこんなに出会えんのダメ元で始めたはずが</t>
  </si>
  <si>
    <t>ic3669</t>
  </si>
  <si>
    <t>興奮版（高宮菜々子）</t>
  </si>
  <si>
    <t>学生いませんギャルもいません熟女熟女熟女熟女</t>
  </si>
  <si>
    <t>ln_ink631</t>
  </si>
  <si>
    <t>いろいろな疑問版(LINEver)（藤井レイラ）</t>
  </si>
  <si>
    <t>登録すればわかります</t>
  </si>
  <si>
    <t>ic3671</t>
  </si>
  <si>
    <t>ln_ink632</t>
  </si>
  <si>
    <t>スポニチ関東</t>
  </si>
  <si>
    <t>半2段つかみ20段保証</t>
  </si>
  <si>
    <t>20段保証</t>
  </si>
  <si>
    <t>ic3672</t>
  </si>
  <si>
    <t>再婚&amp;理解者版（高宮菜々子）</t>
  </si>
  <si>
    <t>再婚&amp;理解者</t>
  </si>
  <si>
    <t>ln_ink633</t>
  </si>
  <si>
    <t>ln_ink634</t>
  </si>
  <si>
    <t>ic3673</t>
  </si>
  <si>
    <t>ln_ink635</t>
  </si>
  <si>
    <t>ニッカン関西</t>
  </si>
  <si>
    <t>半2段つかみ１0段保証</t>
  </si>
  <si>
    <t>1～10日</t>
  </si>
  <si>
    <t>ic3674</t>
  </si>
  <si>
    <t>胸の上広告版（藤井レイラ）</t>
  </si>
  <si>
    <t>11～20日</t>
  </si>
  <si>
    <t>ln_ink636</t>
  </si>
  <si>
    <t>デリヘル版3(LINEver)（高宮菜々子）</t>
  </si>
  <si>
    <t>LINEで出会いお手伝い70歳代男性</t>
  </si>
  <si>
    <t>21～31日</t>
  </si>
  <si>
    <t>ic3675</t>
  </si>
  <si>
    <t>ln_ink637</t>
  </si>
  <si>
    <t>右女9版(ヘスティア)(LINEver)（高宮菜々子）</t>
  </si>
  <si>
    <t>学生いませんギャルもいません熟女熟女熟女熟女(LINEver)</t>
  </si>
  <si>
    <t>全5段</t>
  </si>
  <si>
    <t>11月18日(土)</t>
  </si>
  <si>
    <t>ic3676</t>
  </si>
  <si>
    <t>ln_ink638</t>
  </si>
  <si>
    <t>ランキング版(LINEver)（複数）</t>
  </si>
  <si>
    <t>月間逆指名ランキング</t>
  </si>
  <si>
    <t>スポニチ関西</t>
  </si>
  <si>
    <t>ic3677</t>
  </si>
  <si>
    <t>ln_ink639</t>
  </si>
  <si>
    <t>1C終面全5段</t>
  </si>
  <si>
    <t>11月04日(土)</t>
  </si>
  <si>
    <t>ic3678</t>
  </si>
  <si>
    <t>ln_ink640</t>
  </si>
  <si>
    <t>11月19日(日)</t>
  </si>
  <si>
    <t>ic3679</t>
  </si>
  <si>
    <t>ln_ink641</t>
  </si>
  <si>
    <t>記事(ノーマル)(LINEver)（）</t>
  </si>
  <si>
    <t>ディリー46ビンビンな出会いがLINEから始まる。中年男性よ、たち上がれ！</t>
  </si>
  <si>
    <t>4C記事枠</t>
  </si>
  <si>
    <t>11月05日(日)</t>
  </si>
  <si>
    <t>ln_ink642</t>
  </si>
  <si>
    <t>記事(黄)(LINEver)（）</t>
  </si>
  <si>
    <t>ディリー47男根世代の男に熟女が夢中になってる神サイト</t>
  </si>
  <si>
    <t>11月12日(日)</t>
  </si>
  <si>
    <t>ln_ink643</t>
  </si>
  <si>
    <t>記事(赤)(LINEver)（）</t>
  </si>
  <si>
    <t>ディリー48孤独な中年に使って欲しい。世話好き美熟女とのLINEで理想の出会い</t>
  </si>
  <si>
    <t>ln_ink644</t>
  </si>
  <si>
    <t>記事(青)(LINEver)（）</t>
  </si>
  <si>
    <t>ディリー49「やっぱりナマが好き」美熟女が赤裸々告白。純異性交遊を楽しめるサイト</t>
  </si>
  <si>
    <t>11月26日(日)</t>
  </si>
  <si>
    <t>ic3680</t>
  </si>
  <si>
    <t>共通</t>
  </si>
  <si>
    <t>新聞 TOTAL</t>
  </si>
  <si>
    <t>●雑誌 広告</t>
  </si>
  <si>
    <t>ln_ink605</t>
  </si>
  <si>
    <t>日本ジャーナル出版</t>
  </si>
  <si>
    <t>雑誌エロ版(LINEver)（--）</t>
  </si>
  <si>
    <t>中高年に送る究極の出会い系</t>
  </si>
  <si>
    <t>週刊実話</t>
  </si>
  <si>
    <t>4C1P</t>
  </si>
  <si>
    <t>11月30日(木)</t>
  </si>
  <si>
    <t>za249</t>
  </si>
  <si>
    <t>ln_adn033</t>
  </si>
  <si>
    <t>1Pゴージャス(高宮菜々子さん)_LINE版</t>
  </si>
  <si>
    <t>週刊実話増刊「実話ザ・タブー」</t>
  </si>
  <si>
    <t>表4</t>
  </si>
  <si>
    <t>11月22日(水)</t>
  </si>
  <si>
    <t>ad842</t>
  </si>
  <si>
    <t>ln_rpn010</t>
  </si>
  <si>
    <t>おまとめパック</t>
  </si>
  <si>
    <t>11月01日(水)</t>
  </si>
  <si>
    <t>ln_rpn011</t>
  </si>
  <si>
    <t>ln_rpn012</t>
  </si>
  <si>
    <t>rp010</t>
  </si>
  <si>
    <t>rp011</t>
  </si>
  <si>
    <t>rp012</t>
  </si>
  <si>
    <t>雑誌 TOTAL</t>
  </si>
  <si>
    <t>●DVD 広告</t>
  </si>
  <si>
    <t>pa624</t>
  </si>
  <si>
    <t>三和出版</t>
  </si>
  <si>
    <t>DVD4コマ-ヘスティア</t>
  </si>
  <si>
    <t>A4、CVS日版PB</t>
  </si>
  <si>
    <t>人妻日和</t>
  </si>
  <si>
    <t>DVD袋表4C</t>
  </si>
  <si>
    <t>pa625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</si>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</sst>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64</v>
      </c>
      <c r="D6" s="330">
        <v>2870000</v>
      </c>
      <c r="E6" s="79">
        <v>602</v>
      </c>
      <c r="F6" s="79">
        <v>300</v>
      </c>
      <c r="G6" s="79">
        <v>316</v>
      </c>
      <c r="H6" s="89">
        <v>293</v>
      </c>
      <c r="I6" s="90">
        <v>2</v>
      </c>
      <c r="J6" s="143">
        <f>H6+I6</f>
        <v>295</v>
      </c>
      <c r="K6" s="80">
        <f>IFERROR(J6/G6,"-")</f>
        <v>0.93354430379747</v>
      </c>
      <c r="L6" s="79">
        <v>19</v>
      </c>
      <c r="M6" s="79">
        <v>44</v>
      </c>
      <c r="N6" s="80">
        <f>IFERROR(L6/J6,"-")</f>
        <v>0.064406779661017</v>
      </c>
      <c r="O6" s="81">
        <f>IFERROR(D6/J6,"-")</f>
        <v>9728.813559322</v>
      </c>
      <c r="P6" s="82">
        <v>24</v>
      </c>
      <c r="Q6" s="80">
        <f>IFERROR(P6/J6,"-")</f>
        <v>0.08135593220339</v>
      </c>
      <c r="R6" s="335">
        <v>3931580</v>
      </c>
      <c r="S6" s="336">
        <f>IFERROR(R6/J6,"-")</f>
        <v>13327.389830508</v>
      </c>
      <c r="T6" s="336">
        <f>IFERROR(R6/P6,"-")</f>
        <v>163815.83333333</v>
      </c>
      <c r="U6" s="330">
        <f>IFERROR(R6-D6,"-")</f>
        <v>1061580</v>
      </c>
      <c r="V6" s="83">
        <f>R6/D6</f>
        <v>1.3698885017422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775000</v>
      </c>
      <c r="E7" s="79">
        <v>306</v>
      </c>
      <c r="F7" s="79">
        <v>197</v>
      </c>
      <c r="G7" s="79">
        <v>118</v>
      </c>
      <c r="H7" s="89">
        <v>188</v>
      </c>
      <c r="I7" s="90">
        <v>0</v>
      </c>
      <c r="J7" s="143">
        <f>H7+I7</f>
        <v>188</v>
      </c>
      <c r="K7" s="80">
        <f>IFERROR(J7/G7,"-")</f>
        <v>1.5932203389831</v>
      </c>
      <c r="L7" s="79">
        <v>10</v>
      </c>
      <c r="M7" s="79">
        <v>22</v>
      </c>
      <c r="N7" s="80">
        <f>IFERROR(L7/J7,"-")</f>
        <v>0.053191489361702</v>
      </c>
      <c r="O7" s="81">
        <f>IFERROR(D7/J7,"-")</f>
        <v>4122.3404255319</v>
      </c>
      <c r="P7" s="82">
        <v>11</v>
      </c>
      <c r="Q7" s="80">
        <f>IFERROR(P7/J7,"-")</f>
        <v>0.058510638297872</v>
      </c>
      <c r="R7" s="335">
        <v>705900</v>
      </c>
      <c r="S7" s="336">
        <f>IFERROR(R7/J7,"-")</f>
        <v>3754.7872340426</v>
      </c>
      <c r="T7" s="336">
        <f>IFERROR(R7/P7,"-")</f>
        <v>64172.727272727</v>
      </c>
      <c r="U7" s="330">
        <f>IFERROR(R7-D7,"-")</f>
        <v>-69100</v>
      </c>
      <c r="V7" s="83">
        <f>R7/D7</f>
        <v>0.91083870967742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414</v>
      </c>
      <c r="F8" s="79">
        <v>179</v>
      </c>
      <c r="G8" s="79">
        <v>607</v>
      </c>
      <c r="H8" s="89">
        <v>122</v>
      </c>
      <c r="I8" s="90">
        <v>2</v>
      </c>
      <c r="J8" s="143">
        <f>H8+I8</f>
        <v>124</v>
      </c>
      <c r="K8" s="80">
        <f>IFERROR(J8/G8,"-")</f>
        <v>0.20428336079077</v>
      </c>
      <c r="L8" s="79">
        <v>12</v>
      </c>
      <c r="M8" s="79">
        <v>26</v>
      </c>
      <c r="N8" s="80">
        <f>IFERROR(L8/J8,"-")</f>
        <v>0.096774193548387</v>
      </c>
      <c r="O8" s="81">
        <f>IFERROR(D8/J8,"-")</f>
        <v>1008.064516129</v>
      </c>
      <c r="P8" s="82">
        <v>10</v>
      </c>
      <c r="Q8" s="80">
        <f>IFERROR(P8/J8,"-")</f>
        <v>0.080645161290323</v>
      </c>
      <c r="R8" s="335">
        <v>1725500</v>
      </c>
      <c r="S8" s="336">
        <f>IFERROR(R8/J8,"-")</f>
        <v>13915.322580645</v>
      </c>
      <c r="T8" s="336">
        <f>IFERROR(R8/P8,"-")</f>
        <v>172550</v>
      </c>
      <c r="U8" s="330">
        <f>IFERROR(R8-D8,"-")</f>
        <v>1600500</v>
      </c>
      <c r="V8" s="83">
        <f>R8/D8</f>
        <v>13.804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9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12276799</v>
      </c>
      <c r="E10" s="79">
        <v>9655</v>
      </c>
      <c r="F10" s="79">
        <v>0</v>
      </c>
      <c r="G10" s="79">
        <v>406963</v>
      </c>
      <c r="H10" s="89">
        <v>3515</v>
      </c>
      <c r="I10" s="90">
        <v>170</v>
      </c>
      <c r="J10" s="143">
        <f>H10+I10</f>
        <v>3685</v>
      </c>
      <c r="K10" s="80">
        <f>IFERROR(J10/G10,"-")</f>
        <v>0.0090548772247108</v>
      </c>
      <c r="L10" s="79">
        <v>103</v>
      </c>
      <c r="M10" s="79">
        <v>1303</v>
      </c>
      <c r="N10" s="80">
        <f>IFERROR(L10/J10,"-")</f>
        <v>0.027951153324288</v>
      </c>
      <c r="O10" s="81">
        <f>IFERROR(D10/J10,"-")</f>
        <v>3331.5601085482</v>
      </c>
      <c r="P10" s="82">
        <v>424</v>
      </c>
      <c r="Q10" s="80">
        <f>IFERROR(P10/J10,"-")</f>
        <v>0.11506105834464</v>
      </c>
      <c r="R10" s="335">
        <v>17678810</v>
      </c>
      <c r="S10" s="336">
        <f>IFERROR(R10/J10,"-")</f>
        <v>4797.5061058345</v>
      </c>
      <c r="T10" s="336">
        <f>IFERROR(R10/P10,"-")</f>
        <v>41695.306603774</v>
      </c>
      <c r="U10" s="330">
        <f>IFERROR(R10-D10,"-")</f>
        <v>5402011</v>
      </c>
      <c r="V10" s="83">
        <f>R10/D10</f>
        <v>1.4400178743661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16046799</v>
      </c>
      <c r="E13" s="41">
        <f>SUM(E6:E11)</f>
        <v>10977</v>
      </c>
      <c r="F13" s="41">
        <f>SUM(F6:F11)</f>
        <v>676</v>
      </c>
      <c r="G13" s="41">
        <f>SUM(G6:G11)</f>
        <v>408013</v>
      </c>
      <c r="H13" s="41">
        <f>SUM(H6:H11)</f>
        <v>4118</v>
      </c>
      <c r="I13" s="41">
        <f>SUM(I6:I11)</f>
        <v>174</v>
      </c>
      <c r="J13" s="41">
        <f>SUM(J6:J11)</f>
        <v>4292</v>
      </c>
      <c r="K13" s="42">
        <f>IFERROR(J13/G13,"-")</f>
        <v>0.010519272670234</v>
      </c>
      <c r="L13" s="76">
        <f>SUM(L6:L11)</f>
        <v>144</v>
      </c>
      <c r="M13" s="76">
        <f>SUM(M6:M11)</f>
        <v>1395</v>
      </c>
      <c r="N13" s="42">
        <f>IFERROR(L13/J13,"-")</f>
        <v>0.033550792171482</v>
      </c>
      <c r="O13" s="43">
        <f>IFERROR(D13/J13,"-")</f>
        <v>3738.7695712954</v>
      </c>
      <c r="P13" s="44">
        <f>SUM(P6:P11)</f>
        <v>469</v>
      </c>
      <c r="Q13" s="42">
        <f>IFERROR(P13/J13,"-")</f>
        <v>0.10927306616962</v>
      </c>
      <c r="R13" s="333">
        <f>SUM(R6:R11)</f>
        <v>24041790</v>
      </c>
      <c r="S13" s="333">
        <f>IFERROR(R13/J13,"-")</f>
        <v>5601.5354147251</v>
      </c>
      <c r="T13" s="333">
        <f>IFERROR(R13/P13,"-")</f>
        <v>51261.812366738</v>
      </c>
      <c r="U13" s="333">
        <f>SUM(U6:U11)</f>
        <v>7994991</v>
      </c>
      <c r="V13" s="45">
        <f>IFERROR(R13/D13,"-")</f>
        <v>1.4982296469221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4.4852941176471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13</v>
      </c>
      <c r="O6" s="90">
        <v>0</v>
      </c>
      <c r="P6" s="91">
        <f>N6+O6</f>
        <v>13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0.076923076923077</v>
      </c>
      <c r="U6" s="336">
        <f>IFERROR(J6/SUM(N6:O21),"-")</f>
        <v>10967.741935484</v>
      </c>
      <c r="V6" s="82">
        <v>1</v>
      </c>
      <c r="W6" s="80">
        <f>IF(P6=0,"-",V6/P6)</f>
        <v>0.076923076923077</v>
      </c>
      <c r="X6" s="335">
        <v>1521000</v>
      </c>
      <c r="Y6" s="336">
        <f>IFERROR(X6/P6,"-")</f>
        <v>117000</v>
      </c>
      <c r="Z6" s="336">
        <f>IFERROR(X6/V6,"-")</f>
        <v>1521000</v>
      </c>
      <c r="AA6" s="330">
        <f>SUM(X6:X21)-SUM(J6:J21)</f>
        <v>1185000</v>
      </c>
      <c r="AB6" s="83">
        <f>SUM(X6:X21)/SUM(J6:J21)</f>
        <v>4.4852941176471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5</v>
      </c>
      <c r="BO6" s="118">
        <f>IF(P6=0,"",IF(BN6=0,"",(BN6/P6)))</f>
        <v>0.38461538461538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0.30769230769231</v>
      </c>
      <c r="BY6" s="126">
        <v>1</v>
      </c>
      <c r="BZ6" s="127">
        <f>IFERROR(BY6/BW6,"-")</f>
        <v>0.25</v>
      </c>
      <c r="CA6" s="128">
        <v>1521000</v>
      </c>
      <c r="CB6" s="129">
        <f>IFERROR(CA6/BW6,"-")</f>
        <v>380250</v>
      </c>
      <c r="CC6" s="130"/>
      <c r="CD6" s="130"/>
      <c r="CE6" s="130">
        <v>1</v>
      </c>
      <c r="CF6" s="131">
        <v>3</v>
      </c>
      <c r="CG6" s="132">
        <f>IF(P6=0,"",IF(CF6=0,"",(CF6/P6)))</f>
        <v>0.23076923076923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1521000</v>
      </c>
      <c r="CQ6" s="139">
        <v>1521000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26</v>
      </c>
      <c r="L7" s="79">
        <v>14</v>
      </c>
      <c r="M7" s="79">
        <v>1</v>
      </c>
      <c r="N7" s="89">
        <v>1</v>
      </c>
      <c r="O7" s="90">
        <v>0</v>
      </c>
      <c r="P7" s="91">
        <f>N7+O7</f>
        <v>1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6</v>
      </c>
      <c r="O10" s="90">
        <v>0</v>
      </c>
      <c r="P10" s="91">
        <f>N10+O10</f>
        <v>6</v>
      </c>
      <c r="Q10" s="80" t="str">
        <f>IFERROR(P10/M10,"-")</f>
        <v>-</v>
      </c>
      <c r="R10" s="79">
        <v>0</v>
      </c>
      <c r="S10" s="79">
        <v>4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0.16666666666667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9</v>
      </c>
      <c r="L11" s="79">
        <v>7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1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0.16666666666667</v>
      </c>
      <c r="X14" s="335">
        <v>4000</v>
      </c>
      <c r="Y14" s="336">
        <f>IFERROR(X14/P14,"-")</f>
        <v>666.66666666667</v>
      </c>
      <c r="Z14" s="336">
        <f>IFERROR(X14/V14,"-")</f>
        <v>4000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0.33333333333333</v>
      </c>
      <c r="BY14" s="126">
        <v>1</v>
      </c>
      <c r="BZ14" s="127">
        <f>IFERROR(BY14/BW14,"-")</f>
        <v>0.5</v>
      </c>
      <c r="CA14" s="128">
        <v>4000</v>
      </c>
      <c r="CB14" s="129">
        <f>IFERROR(CA14/BW14,"-")</f>
        <v>2000</v>
      </c>
      <c r="CC14" s="130"/>
      <c r="CD14" s="130">
        <v>1</v>
      </c>
      <c r="CE14" s="130"/>
      <c r="CF14" s="131">
        <v>2</v>
      </c>
      <c r="CG14" s="132">
        <f>IF(P14=0,"",IF(CF14=0,"",(CF14/P14)))</f>
        <v>0.33333333333333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4000</v>
      </c>
      <c r="CQ14" s="139">
        <v>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16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0.66666666666667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39</v>
      </c>
      <c r="L19" s="79">
        <v>15</v>
      </c>
      <c r="M19" s="79">
        <v>5</v>
      </c>
      <c r="N19" s="89">
        <v>1</v>
      </c>
      <c r="O19" s="90">
        <v>0</v>
      </c>
      <c r="P19" s="91">
        <f>N19+O19</f>
        <v>1</v>
      </c>
      <c r="Q19" s="80">
        <f>IFERROR(P19/M19,"-")</f>
        <v>0.2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5</v>
      </c>
      <c r="L21" s="79">
        <v>4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3.4222222222222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270000</v>
      </c>
      <c r="K22" s="79">
        <v>0</v>
      </c>
      <c r="L22" s="79">
        <v>0</v>
      </c>
      <c r="M22" s="79">
        <v>0</v>
      </c>
      <c r="N22" s="89">
        <v>28</v>
      </c>
      <c r="O22" s="90">
        <v>0</v>
      </c>
      <c r="P22" s="91">
        <f>N22+O22</f>
        <v>28</v>
      </c>
      <c r="Q22" s="80" t="str">
        <f>IFERROR(P22/M22,"-")</f>
        <v>-</v>
      </c>
      <c r="R22" s="79">
        <v>0</v>
      </c>
      <c r="S22" s="79">
        <v>5</v>
      </c>
      <c r="T22" s="80">
        <f>IFERROR(R22/(P22),"-")</f>
        <v>0</v>
      </c>
      <c r="U22" s="336">
        <f>IFERROR(J22/SUM(N22:O27),"-")</f>
        <v>5625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654000</v>
      </c>
      <c r="AB22" s="83">
        <f>SUM(X22:X27)/SUM(J22:J27)</f>
        <v>3.4222222222222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6</v>
      </c>
      <c r="AN22" s="99">
        <f>IF(P22=0,"",IF(AM22=0,"",(AM22/P22)))</f>
        <v>0.21428571428571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3</v>
      </c>
      <c r="AW22" s="105">
        <f>IF(P22=0,"",IF(AV22=0,"",(AV22/P22)))</f>
        <v>0.10714285714286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7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7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0.035714285714286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9</v>
      </c>
      <c r="O23" s="90">
        <v>0</v>
      </c>
      <c r="P23" s="91">
        <f>N23+O23</f>
        <v>9</v>
      </c>
      <c r="Q23" s="80" t="str">
        <f>IFERROR(P23/M23,"-")</f>
        <v>-</v>
      </c>
      <c r="R23" s="79">
        <v>0</v>
      </c>
      <c r="S23" s="79">
        <v>2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>
        <v>1</v>
      </c>
      <c r="AE23" s="93">
        <f>IF(P23=0,"",IF(AD23=0,"",(AD23/P23)))</f>
        <v>0.11111111111111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2</v>
      </c>
      <c r="AW23" s="105">
        <f>IF(P23=0,"",IF(AV23=0,"",(AV23/P23)))</f>
        <v>0.22222222222222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0.22222222222222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0.22222222222222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0.11111111111111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104</v>
      </c>
      <c r="G24" s="88"/>
      <c r="H24" s="88" t="s">
        <v>96</v>
      </c>
      <c r="I24" s="88"/>
      <c r="J24" s="330"/>
      <c r="K24" s="79">
        <v>14</v>
      </c>
      <c r="L24" s="79">
        <v>0</v>
      </c>
      <c r="M24" s="79">
        <v>44</v>
      </c>
      <c r="N24" s="89">
        <v>2</v>
      </c>
      <c r="O24" s="90">
        <v>0</v>
      </c>
      <c r="P24" s="91">
        <f>N24+O24</f>
        <v>2</v>
      </c>
      <c r="Q24" s="80">
        <f>IFERROR(P24/M24,"-")</f>
        <v>0.045454545454545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1</v>
      </c>
      <c r="U25" s="336"/>
      <c r="V25" s="82">
        <v>1</v>
      </c>
      <c r="W25" s="80">
        <f>IF(P25=0,"-",V25/P25)</f>
        <v>1</v>
      </c>
      <c r="X25" s="335">
        <v>904000</v>
      </c>
      <c r="Y25" s="336">
        <f>IFERROR(X25/P25,"-")</f>
        <v>904000</v>
      </c>
      <c r="Z25" s="336">
        <f>IFERROR(X25/V25,"-")</f>
        <v>904000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1</v>
      </c>
      <c r="CH25" s="133">
        <v>1</v>
      </c>
      <c r="CI25" s="134">
        <f>IFERROR(CH25/CF25,"-")</f>
        <v>1</v>
      </c>
      <c r="CJ25" s="135">
        <v>904000</v>
      </c>
      <c r="CK25" s="136">
        <f>IFERROR(CJ25/CF25,"-")</f>
        <v>904000</v>
      </c>
      <c r="CL25" s="137"/>
      <c r="CM25" s="137"/>
      <c r="CN25" s="137">
        <v>1</v>
      </c>
      <c r="CO25" s="138">
        <v>1</v>
      </c>
      <c r="CP25" s="139">
        <v>904000</v>
      </c>
      <c r="CQ25" s="139">
        <v>904000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2</v>
      </c>
      <c r="O26" s="90">
        <v>0</v>
      </c>
      <c r="P26" s="91">
        <f>N26+O26</f>
        <v>2</v>
      </c>
      <c r="Q26" s="80" t="str">
        <f>IFERROR(P26/M26,"-")</f>
        <v>-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61</v>
      </c>
      <c r="L27" s="79">
        <v>37</v>
      </c>
      <c r="M27" s="79">
        <v>11</v>
      </c>
      <c r="N27" s="89">
        <v>6</v>
      </c>
      <c r="O27" s="90">
        <v>0</v>
      </c>
      <c r="P27" s="91">
        <f>N27+O27</f>
        <v>6</v>
      </c>
      <c r="Q27" s="80">
        <f>IFERROR(P27/M27,"-")</f>
        <v>0.54545454545455</v>
      </c>
      <c r="R27" s="79">
        <v>0</v>
      </c>
      <c r="S27" s="79">
        <v>1</v>
      </c>
      <c r="T27" s="80">
        <f>IFERROR(R27/(P27),"-")</f>
        <v>0</v>
      </c>
      <c r="U27" s="336"/>
      <c r="V27" s="82">
        <v>1</v>
      </c>
      <c r="W27" s="80">
        <f>IF(P27=0,"-",V27/P27)</f>
        <v>0.16666666666667</v>
      </c>
      <c r="X27" s="335">
        <v>20000</v>
      </c>
      <c r="Y27" s="336">
        <f>IFERROR(X27/P27,"-")</f>
        <v>3333.3333333333</v>
      </c>
      <c r="Z27" s="336">
        <f>IFERROR(X27/V27,"-")</f>
        <v>20000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0.33333333333333</v>
      </c>
      <c r="BP27" s="119">
        <v>1</v>
      </c>
      <c r="BQ27" s="120">
        <f>IFERROR(BP27/BN27,"-")</f>
        <v>0.5</v>
      </c>
      <c r="BR27" s="121">
        <v>20000</v>
      </c>
      <c r="BS27" s="122">
        <f>IFERROR(BR27/BN27,"-")</f>
        <v>10000</v>
      </c>
      <c r="BT27" s="123"/>
      <c r="BU27" s="123"/>
      <c r="BV27" s="123">
        <v>1</v>
      </c>
      <c r="BW27" s="124">
        <v>2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20000</v>
      </c>
      <c r="CQ27" s="139">
        <v>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0.0045454545454545</v>
      </c>
      <c r="B28" s="347" t="s">
        <v>113</v>
      </c>
      <c r="C28" s="347"/>
      <c r="D28" s="347" t="s">
        <v>114</v>
      </c>
      <c r="E28" s="347" t="s">
        <v>115</v>
      </c>
      <c r="F28" s="347" t="s">
        <v>67</v>
      </c>
      <c r="G28" s="88" t="s">
        <v>116</v>
      </c>
      <c r="H28" s="88" t="s">
        <v>117</v>
      </c>
      <c r="I28" s="348" t="s">
        <v>118</v>
      </c>
      <c r="J28" s="330">
        <v>220000</v>
      </c>
      <c r="K28" s="79">
        <v>0</v>
      </c>
      <c r="L28" s="79">
        <v>0</v>
      </c>
      <c r="M28" s="79">
        <v>0</v>
      </c>
      <c r="N28" s="89">
        <v>6</v>
      </c>
      <c r="O28" s="90">
        <v>0</v>
      </c>
      <c r="P28" s="91">
        <f>N28+O28</f>
        <v>6</v>
      </c>
      <c r="Q28" s="80" t="str">
        <f>IFERROR(P28/M28,"-")</f>
        <v>-</v>
      </c>
      <c r="R28" s="79">
        <v>0</v>
      </c>
      <c r="S28" s="79">
        <v>2</v>
      </c>
      <c r="T28" s="80">
        <f>IFERROR(R28/(P28),"-")</f>
        <v>0</v>
      </c>
      <c r="U28" s="336">
        <f>IFERROR(J28/SUM(N28:O37),"-")</f>
        <v>6285.7142857143</v>
      </c>
      <c r="V28" s="82">
        <v>1</v>
      </c>
      <c r="W28" s="80">
        <f>IF(P28=0,"-",V28/P28)</f>
        <v>0.16666666666667</v>
      </c>
      <c r="X28" s="335">
        <v>1000</v>
      </c>
      <c r="Y28" s="336">
        <f>IFERROR(X28/P28,"-")</f>
        <v>166.66666666667</v>
      </c>
      <c r="Z28" s="336">
        <f>IFERROR(X28/V28,"-")</f>
        <v>1000</v>
      </c>
      <c r="AA28" s="330">
        <f>SUM(X28:X37)-SUM(J28:J37)</f>
        <v>-219000</v>
      </c>
      <c r="AB28" s="83">
        <f>SUM(X28:X37)/SUM(J28:J37)</f>
        <v>0.0045454545454545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3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>
        <v>1</v>
      </c>
      <c r="CI28" s="134">
        <f>IFERROR(CH28/CF28,"-")</f>
        <v>1</v>
      </c>
      <c r="CJ28" s="135">
        <v>1000</v>
      </c>
      <c r="CK28" s="136">
        <f>IFERROR(CJ28/CF28,"-")</f>
        <v>1000</v>
      </c>
      <c r="CL28" s="137">
        <v>1</v>
      </c>
      <c r="CM28" s="137"/>
      <c r="CN28" s="137"/>
      <c r="CO28" s="138">
        <v>1</v>
      </c>
      <c r="CP28" s="139">
        <v>1000</v>
      </c>
      <c r="CQ28" s="139">
        <v>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114</v>
      </c>
      <c r="E29" s="347" t="s">
        <v>115</v>
      </c>
      <c r="F29" s="347" t="s">
        <v>67</v>
      </c>
      <c r="G29" s="88" t="s">
        <v>120</v>
      </c>
      <c r="H29" s="88" t="s">
        <v>117</v>
      </c>
      <c r="I29" s="88" t="s">
        <v>121</v>
      </c>
      <c r="J29" s="330"/>
      <c r="K29" s="79">
        <v>0</v>
      </c>
      <c r="L29" s="79">
        <v>0</v>
      </c>
      <c r="M29" s="79">
        <v>0</v>
      </c>
      <c r="N29" s="89">
        <v>2</v>
      </c>
      <c r="O29" s="90">
        <v>0</v>
      </c>
      <c r="P29" s="91">
        <f>N29+O29</f>
        <v>2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114</v>
      </c>
      <c r="E30" s="347" t="s">
        <v>115</v>
      </c>
      <c r="F30" s="347" t="s">
        <v>67</v>
      </c>
      <c r="G30" s="88" t="s">
        <v>123</v>
      </c>
      <c r="H30" s="88" t="s">
        <v>117</v>
      </c>
      <c r="I30" s="88" t="s">
        <v>124</v>
      </c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 t="s">
        <v>114</v>
      </c>
      <c r="E31" s="347" t="s">
        <v>115</v>
      </c>
      <c r="F31" s="347" t="s">
        <v>67</v>
      </c>
      <c r="G31" s="88" t="s">
        <v>126</v>
      </c>
      <c r="H31" s="88" t="s">
        <v>117</v>
      </c>
      <c r="I31" s="88" t="s">
        <v>127</v>
      </c>
      <c r="J31" s="330"/>
      <c r="K31" s="79">
        <v>0</v>
      </c>
      <c r="L31" s="79">
        <v>0</v>
      </c>
      <c r="M31" s="79">
        <v>0</v>
      </c>
      <c r="N31" s="89">
        <v>6</v>
      </c>
      <c r="O31" s="90">
        <v>0</v>
      </c>
      <c r="P31" s="91">
        <f>N31+O31</f>
        <v>6</v>
      </c>
      <c r="Q31" s="80" t="str">
        <f>IFERROR(P31/M31,"-")</f>
        <v>-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128</v>
      </c>
      <c r="C32" s="347"/>
      <c r="D32" s="347" t="s">
        <v>112</v>
      </c>
      <c r="E32" s="347" t="s">
        <v>112</v>
      </c>
      <c r="F32" s="347" t="s">
        <v>72</v>
      </c>
      <c r="G32" s="88" t="s">
        <v>129</v>
      </c>
      <c r="H32" s="88"/>
      <c r="I32" s="88"/>
      <c r="J32" s="330"/>
      <c r="K32" s="79">
        <v>29</v>
      </c>
      <c r="L32" s="79">
        <v>18</v>
      </c>
      <c r="M32" s="79">
        <v>10</v>
      </c>
      <c r="N32" s="89">
        <v>3</v>
      </c>
      <c r="O32" s="90">
        <v>0</v>
      </c>
      <c r="P32" s="91">
        <f>N32+O32</f>
        <v>3</v>
      </c>
      <c r="Q32" s="80">
        <f>IFERROR(P32/M32,"-")</f>
        <v>0.3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>
        <v>1</v>
      </c>
      <c r="BH32" s="112">
        <f>IFERROR(BG32/BE32,"-")</f>
        <v>1</v>
      </c>
      <c r="BI32" s="113">
        <v>3000</v>
      </c>
      <c r="BJ32" s="114">
        <f>IFERROR(BI32/BE32,"-")</f>
        <v>3000</v>
      </c>
      <c r="BK32" s="115">
        <v>1</v>
      </c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 t="s">
        <v>114</v>
      </c>
      <c r="E33" s="347" t="s">
        <v>131</v>
      </c>
      <c r="F33" s="347" t="s">
        <v>67</v>
      </c>
      <c r="G33" s="88" t="s">
        <v>116</v>
      </c>
      <c r="H33" s="88" t="s">
        <v>117</v>
      </c>
      <c r="I33" s="88" t="s">
        <v>132</v>
      </c>
      <c r="J33" s="330"/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114</v>
      </c>
      <c r="E34" s="347" t="s">
        <v>131</v>
      </c>
      <c r="F34" s="347" t="s">
        <v>67</v>
      </c>
      <c r="G34" s="88" t="s">
        <v>120</v>
      </c>
      <c r="H34" s="88" t="s">
        <v>117</v>
      </c>
      <c r="I34" s="88" t="s">
        <v>134</v>
      </c>
      <c r="J34" s="330"/>
      <c r="K34" s="79">
        <v>0</v>
      </c>
      <c r="L34" s="79">
        <v>0</v>
      </c>
      <c r="M34" s="79">
        <v>0</v>
      </c>
      <c r="N34" s="89">
        <v>3</v>
      </c>
      <c r="O34" s="90">
        <v>0</v>
      </c>
      <c r="P34" s="91">
        <f>N34+O34</f>
        <v>3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0.33333333333333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0.33333333333333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0.66666666666667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114</v>
      </c>
      <c r="E35" s="347" t="s">
        <v>131</v>
      </c>
      <c r="F35" s="347" t="s">
        <v>67</v>
      </c>
      <c r="G35" s="88" t="s">
        <v>123</v>
      </c>
      <c r="H35" s="88" t="s">
        <v>117</v>
      </c>
      <c r="I35" s="88" t="s">
        <v>136</v>
      </c>
      <c r="J35" s="330"/>
      <c r="K35" s="79">
        <v>0</v>
      </c>
      <c r="L35" s="79">
        <v>0</v>
      </c>
      <c r="M35" s="79">
        <v>0</v>
      </c>
      <c r="N35" s="89">
        <v>7</v>
      </c>
      <c r="O35" s="90">
        <v>0</v>
      </c>
      <c r="P35" s="91">
        <f>N35+O35</f>
        <v>7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0.28571428571429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4</v>
      </c>
      <c r="BX35" s="125">
        <f>IF(P35=0,"",IF(BW35=0,"",(BW35/P35)))</f>
        <v>0.57142857142857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0.14285714285714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137</v>
      </c>
      <c r="C36" s="347"/>
      <c r="D36" s="347" t="s">
        <v>114</v>
      </c>
      <c r="E36" s="347" t="s">
        <v>131</v>
      </c>
      <c r="F36" s="347" t="s">
        <v>67</v>
      </c>
      <c r="G36" s="88" t="s">
        <v>126</v>
      </c>
      <c r="H36" s="88" t="s">
        <v>117</v>
      </c>
      <c r="I36" s="348" t="s">
        <v>138</v>
      </c>
      <c r="J36" s="330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139</v>
      </c>
      <c r="C37" s="347"/>
      <c r="D37" s="347" t="s">
        <v>112</v>
      </c>
      <c r="E37" s="347" t="s">
        <v>112</v>
      </c>
      <c r="F37" s="347" t="s">
        <v>72</v>
      </c>
      <c r="G37" s="88" t="s">
        <v>129</v>
      </c>
      <c r="H37" s="88"/>
      <c r="I37" s="88"/>
      <c r="J37" s="330"/>
      <c r="K37" s="79">
        <v>17</v>
      </c>
      <c r="L37" s="79">
        <v>9</v>
      </c>
      <c r="M37" s="79">
        <v>4</v>
      </c>
      <c r="N37" s="89">
        <v>1</v>
      </c>
      <c r="O37" s="90">
        <v>0</v>
      </c>
      <c r="P37" s="91">
        <f>N37+O37</f>
        <v>1</v>
      </c>
      <c r="Q37" s="80">
        <f>IFERROR(P37/M37,"-")</f>
        <v>0.25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1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1.6787234042553</v>
      </c>
      <c r="B38" s="347" t="s">
        <v>140</v>
      </c>
      <c r="C38" s="347"/>
      <c r="D38" s="347" t="s">
        <v>99</v>
      </c>
      <c r="E38" s="347" t="s">
        <v>100</v>
      </c>
      <c r="F38" s="347" t="s">
        <v>67</v>
      </c>
      <c r="G38" s="88" t="s">
        <v>141</v>
      </c>
      <c r="H38" s="88" t="s">
        <v>142</v>
      </c>
      <c r="I38" s="88"/>
      <c r="J38" s="330">
        <v>470000</v>
      </c>
      <c r="K38" s="79">
        <v>0</v>
      </c>
      <c r="L38" s="79">
        <v>0</v>
      </c>
      <c r="M38" s="79">
        <v>0</v>
      </c>
      <c r="N38" s="89">
        <v>17</v>
      </c>
      <c r="O38" s="90">
        <v>1</v>
      </c>
      <c r="P38" s="91">
        <f>N38+O38</f>
        <v>18</v>
      </c>
      <c r="Q38" s="80" t="str">
        <f>IFERROR(P38/M38,"-")</f>
        <v>-</v>
      </c>
      <c r="R38" s="79">
        <v>1</v>
      </c>
      <c r="S38" s="79">
        <v>2</v>
      </c>
      <c r="T38" s="80">
        <f>IFERROR(R38/(P38),"-")</f>
        <v>0.055555555555556</v>
      </c>
      <c r="U38" s="336">
        <f>IFERROR(J38/SUM(N38:O42),"-")</f>
        <v>11463.414634146</v>
      </c>
      <c r="V38" s="82">
        <v>1</v>
      </c>
      <c r="W38" s="80">
        <f>IF(P38=0,"-",V38/P38)</f>
        <v>0.055555555555556</v>
      </c>
      <c r="X38" s="335">
        <v>5000</v>
      </c>
      <c r="Y38" s="336">
        <f>IFERROR(X38/P38,"-")</f>
        <v>277.77777777778</v>
      </c>
      <c r="Z38" s="336">
        <f>IFERROR(X38/V38,"-")</f>
        <v>5000</v>
      </c>
      <c r="AA38" s="330">
        <f>SUM(X38:X42)-SUM(J38:J42)</f>
        <v>319000</v>
      </c>
      <c r="AB38" s="83">
        <f>SUM(X38:X42)/SUM(J38:J42)</f>
        <v>1.6787234042553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0.16666666666667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7</v>
      </c>
      <c r="BO38" s="118">
        <f>IF(P38=0,"",IF(BN38=0,"",(BN38/P38)))</f>
        <v>0.38888888888889</v>
      </c>
      <c r="BP38" s="119">
        <v>1</v>
      </c>
      <c r="BQ38" s="120">
        <f>IFERROR(BP38/BN38,"-")</f>
        <v>0.14285714285714</v>
      </c>
      <c r="BR38" s="121">
        <v>5000</v>
      </c>
      <c r="BS38" s="122">
        <f>IFERROR(BR38/BN38,"-")</f>
        <v>714.28571428571</v>
      </c>
      <c r="BT38" s="123">
        <v>1</v>
      </c>
      <c r="BU38" s="123"/>
      <c r="BV38" s="123"/>
      <c r="BW38" s="124">
        <v>4</v>
      </c>
      <c r="BX38" s="125">
        <f>IF(P38=0,"",IF(BW38=0,"",(BW38/P38)))</f>
        <v>0.22222222222222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4</v>
      </c>
      <c r="CG38" s="132">
        <f>IF(P38=0,"",IF(CF38=0,"",(CF38/P38)))</f>
        <v>0.22222222222222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143</v>
      </c>
      <c r="C39" s="347"/>
      <c r="D39" s="347" t="s">
        <v>144</v>
      </c>
      <c r="E39" s="347" t="s">
        <v>145</v>
      </c>
      <c r="F39" s="347" t="s">
        <v>67</v>
      </c>
      <c r="G39" s="88"/>
      <c r="H39" s="88" t="s">
        <v>142</v>
      </c>
      <c r="I39" s="88"/>
      <c r="J39" s="330"/>
      <c r="K39" s="79">
        <v>0</v>
      </c>
      <c r="L39" s="79">
        <v>0</v>
      </c>
      <c r="M39" s="79">
        <v>0</v>
      </c>
      <c r="N39" s="89">
        <v>8</v>
      </c>
      <c r="O39" s="90">
        <v>0</v>
      </c>
      <c r="P39" s="91">
        <f>N39+O39</f>
        <v>8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1</v>
      </c>
      <c r="W39" s="80">
        <f>IF(P39=0,"-",V39/P39)</f>
        <v>0.125</v>
      </c>
      <c r="X39" s="335">
        <v>6000</v>
      </c>
      <c r="Y39" s="336">
        <f>IFERROR(X39/P39,"-")</f>
        <v>750</v>
      </c>
      <c r="Z39" s="336">
        <f>IFERROR(X39/V39,"-")</f>
        <v>6000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2</v>
      </c>
      <c r="BX39" s="125">
        <f>IF(P39=0,"",IF(BW39=0,"",(BW39/P39)))</f>
        <v>0.25</v>
      </c>
      <c r="BY39" s="126">
        <v>1</v>
      </c>
      <c r="BZ39" s="127">
        <f>IFERROR(BY39/BW39,"-")</f>
        <v>0.5</v>
      </c>
      <c r="CA39" s="128">
        <v>6000</v>
      </c>
      <c r="CB39" s="129">
        <f>IFERROR(CA39/BW39,"-")</f>
        <v>3000</v>
      </c>
      <c r="CC39" s="130"/>
      <c r="CD39" s="130">
        <v>1</v>
      </c>
      <c r="CE39" s="130"/>
      <c r="CF39" s="131">
        <v>4</v>
      </c>
      <c r="CG39" s="132">
        <f>IF(P39=0,"",IF(CF39=0,"",(CF39/P39)))</f>
        <v>0.5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1</v>
      </c>
      <c r="CP39" s="139">
        <v>6000</v>
      </c>
      <c r="CQ39" s="139">
        <v>6000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146</v>
      </c>
      <c r="C40" s="347"/>
      <c r="D40" s="347" t="s">
        <v>147</v>
      </c>
      <c r="E40" s="347" t="s">
        <v>148</v>
      </c>
      <c r="F40" s="347" t="s">
        <v>104</v>
      </c>
      <c r="G40" s="88"/>
      <c r="H40" s="88" t="s">
        <v>142</v>
      </c>
      <c r="I40" s="88"/>
      <c r="J40" s="330"/>
      <c r="K40" s="79">
        <v>9</v>
      </c>
      <c r="L40" s="79">
        <v>0</v>
      </c>
      <c r="M40" s="79">
        <v>40</v>
      </c>
      <c r="N40" s="89">
        <v>3</v>
      </c>
      <c r="O40" s="90">
        <v>0</v>
      </c>
      <c r="P40" s="91">
        <f>N40+O40</f>
        <v>3</v>
      </c>
      <c r="Q40" s="80">
        <f>IFERROR(P40/M40,"-")</f>
        <v>0.075</v>
      </c>
      <c r="R40" s="79">
        <v>1</v>
      </c>
      <c r="S40" s="79">
        <v>0</v>
      </c>
      <c r="T40" s="80">
        <f>IFERROR(R40/(P40),"-")</f>
        <v>0.33333333333333</v>
      </c>
      <c r="U40" s="336"/>
      <c r="V40" s="82">
        <v>1</v>
      </c>
      <c r="W40" s="80">
        <f>IF(P40=0,"-",V40/P40)</f>
        <v>0.33333333333333</v>
      </c>
      <c r="X40" s="335">
        <v>775000</v>
      </c>
      <c r="Y40" s="336">
        <f>IFERROR(X40/P40,"-")</f>
        <v>258333.33333333</v>
      </c>
      <c r="Z40" s="336">
        <f>IFERROR(X40/V40,"-")</f>
        <v>775000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3</v>
      </c>
      <c r="BO40" s="118">
        <f>IF(P40=0,"",IF(BN40=0,"",(BN40/P40)))</f>
        <v>1</v>
      </c>
      <c r="BP40" s="119">
        <v>1</v>
      </c>
      <c r="BQ40" s="120">
        <f>IFERROR(BP40/BN40,"-")</f>
        <v>0.33333333333333</v>
      </c>
      <c r="BR40" s="121">
        <v>775000</v>
      </c>
      <c r="BS40" s="122">
        <f>IFERROR(BR40/BN40,"-")</f>
        <v>258333.33333333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775000</v>
      </c>
      <c r="CQ40" s="139">
        <v>775000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149</v>
      </c>
      <c r="C41" s="347"/>
      <c r="D41" s="347" t="s">
        <v>109</v>
      </c>
      <c r="E41" s="347" t="s">
        <v>110</v>
      </c>
      <c r="F41" s="347" t="s">
        <v>67</v>
      </c>
      <c r="G41" s="88"/>
      <c r="H41" s="88" t="s">
        <v>142</v>
      </c>
      <c r="I41" s="88"/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0.16666666666667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112</v>
      </c>
      <c r="E42" s="347" t="s">
        <v>112</v>
      </c>
      <c r="F42" s="347" t="s">
        <v>72</v>
      </c>
      <c r="G42" s="88"/>
      <c r="H42" s="88"/>
      <c r="I42" s="88"/>
      <c r="J42" s="330"/>
      <c r="K42" s="79">
        <v>70</v>
      </c>
      <c r="L42" s="79">
        <v>40</v>
      </c>
      <c r="M42" s="79">
        <v>7</v>
      </c>
      <c r="N42" s="89">
        <v>6</v>
      </c>
      <c r="O42" s="90">
        <v>0</v>
      </c>
      <c r="P42" s="91">
        <f>N42+O42</f>
        <v>6</v>
      </c>
      <c r="Q42" s="80">
        <f>IFERROR(P42/M42,"-")</f>
        <v>0.85714285714286</v>
      </c>
      <c r="R42" s="79">
        <v>2</v>
      </c>
      <c r="S42" s="79">
        <v>1</v>
      </c>
      <c r="T42" s="80">
        <f>IFERROR(R42/(P42),"-")</f>
        <v>0.33333333333333</v>
      </c>
      <c r="U42" s="336"/>
      <c r="V42" s="82">
        <v>1</v>
      </c>
      <c r="W42" s="80">
        <f>IF(P42=0,"-",V42/P42)</f>
        <v>0.16666666666667</v>
      </c>
      <c r="X42" s="335">
        <v>3000</v>
      </c>
      <c r="Y42" s="336">
        <f>IFERROR(X42/P42,"-")</f>
        <v>500</v>
      </c>
      <c r="Z42" s="336">
        <f>IFERROR(X42/V42,"-")</f>
        <v>3000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0.5</v>
      </c>
      <c r="BP42" s="119">
        <v>1</v>
      </c>
      <c r="BQ42" s="120">
        <f>IFERROR(BP42/BN42,"-")</f>
        <v>0.33333333333333</v>
      </c>
      <c r="BR42" s="121">
        <v>8000</v>
      </c>
      <c r="BS42" s="122">
        <f>IFERROR(BR42/BN42,"-")</f>
        <v>2666.6666666667</v>
      </c>
      <c r="BT42" s="123"/>
      <c r="BU42" s="123">
        <v>1</v>
      </c>
      <c r="BV42" s="123"/>
      <c r="BW42" s="124">
        <v>2</v>
      </c>
      <c r="BX42" s="125">
        <f>IF(P42=0,"",IF(BW42=0,"",(BW42/P42)))</f>
        <v>0.33333333333333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0.16666666666667</v>
      </c>
      <c r="CH42" s="133">
        <v>1</v>
      </c>
      <c r="CI42" s="134">
        <f>IFERROR(CH42/CF42,"-")</f>
        <v>1</v>
      </c>
      <c r="CJ42" s="135">
        <v>3000</v>
      </c>
      <c r="CK42" s="136">
        <f>IFERROR(CJ42/CF42,"-")</f>
        <v>3000</v>
      </c>
      <c r="CL42" s="137">
        <v>1</v>
      </c>
      <c r="CM42" s="137"/>
      <c r="CN42" s="137"/>
      <c r="CO42" s="138">
        <v>1</v>
      </c>
      <c r="CP42" s="139">
        <v>3000</v>
      </c>
      <c r="CQ42" s="139">
        <v>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0.17530769230769</v>
      </c>
      <c r="B43" s="347" t="s">
        <v>151</v>
      </c>
      <c r="C43" s="347"/>
      <c r="D43" s="347" t="s">
        <v>93</v>
      </c>
      <c r="E43" s="347" t="s">
        <v>94</v>
      </c>
      <c r="F43" s="347" t="s">
        <v>67</v>
      </c>
      <c r="G43" s="88" t="s">
        <v>141</v>
      </c>
      <c r="H43" s="88" t="s">
        <v>152</v>
      </c>
      <c r="I43" s="88" t="s">
        <v>153</v>
      </c>
      <c r="J43" s="330">
        <v>260000</v>
      </c>
      <c r="K43" s="79">
        <v>0</v>
      </c>
      <c r="L43" s="79">
        <v>0</v>
      </c>
      <c r="M43" s="79">
        <v>0</v>
      </c>
      <c r="N43" s="89">
        <v>4</v>
      </c>
      <c r="O43" s="90">
        <v>0</v>
      </c>
      <c r="P43" s="91">
        <f>N43+O43</f>
        <v>4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>
        <f>IFERROR(J43/SUM(N43:O47),"-")</f>
        <v>8387.0967741935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SUM(X43:X47)-SUM(J43:J47)</f>
        <v>-214420</v>
      </c>
      <c r="AB43" s="83">
        <f>SUM(X43:X47)/SUM(J43:J47)</f>
        <v>0.17530769230769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3</v>
      </c>
      <c r="BX43" s="125">
        <f>IF(P43=0,"",IF(BW43=0,"",(BW43/P43)))</f>
        <v>0.75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154</v>
      </c>
      <c r="C44" s="347"/>
      <c r="D44" s="347" t="s">
        <v>155</v>
      </c>
      <c r="E44" s="347" t="s">
        <v>156</v>
      </c>
      <c r="F44" s="347" t="s">
        <v>67</v>
      </c>
      <c r="G44" s="88"/>
      <c r="H44" s="88" t="s">
        <v>152</v>
      </c>
      <c r="I44" s="88"/>
      <c r="J44" s="330"/>
      <c r="K44" s="79">
        <v>0</v>
      </c>
      <c r="L44" s="79">
        <v>0</v>
      </c>
      <c r="M44" s="79">
        <v>0</v>
      </c>
      <c r="N44" s="89">
        <v>8</v>
      </c>
      <c r="O44" s="90">
        <v>0</v>
      </c>
      <c r="P44" s="91">
        <f>N44+O44</f>
        <v>8</v>
      </c>
      <c r="Q44" s="80" t="str">
        <f>IFERROR(P44/M44,"-")</f>
        <v>-</v>
      </c>
      <c r="R44" s="79">
        <v>1</v>
      </c>
      <c r="S44" s="79">
        <v>0</v>
      </c>
      <c r="T44" s="80">
        <f>IFERROR(R44/(P44),"-")</f>
        <v>0.125</v>
      </c>
      <c r="U44" s="336"/>
      <c r="V44" s="82">
        <v>1</v>
      </c>
      <c r="W44" s="80">
        <f>IF(P44=0,"-",V44/P44)</f>
        <v>0.125</v>
      </c>
      <c r="X44" s="335">
        <v>10000</v>
      </c>
      <c r="Y44" s="336">
        <f>IFERROR(X44/P44,"-")</f>
        <v>1250</v>
      </c>
      <c r="Z44" s="336">
        <f>IFERROR(X44/V44,"-")</f>
        <v>10000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0.125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0.375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0.375</v>
      </c>
      <c r="BY44" s="126">
        <v>1</v>
      </c>
      <c r="BZ44" s="127">
        <f>IFERROR(BY44/BW44,"-")</f>
        <v>0.33333333333333</v>
      </c>
      <c r="CA44" s="128">
        <v>10000</v>
      </c>
      <c r="CB44" s="129">
        <f>IFERROR(CA44/BW44,"-")</f>
        <v>3333.3333333333</v>
      </c>
      <c r="CC44" s="130"/>
      <c r="CD44" s="130">
        <v>1</v>
      </c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10000</v>
      </c>
      <c r="CQ44" s="139">
        <v>10000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158</v>
      </c>
      <c r="E45" s="347" t="s">
        <v>159</v>
      </c>
      <c r="F45" s="347" t="s">
        <v>104</v>
      </c>
      <c r="G45" s="88"/>
      <c r="H45" s="88" t="s">
        <v>152</v>
      </c>
      <c r="I45" s="88"/>
      <c r="J45" s="330"/>
      <c r="K45" s="79">
        <v>15</v>
      </c>
      <c r="L45" s="79">
        <v>0</v>
      </c>
      <c r="M45" s="79">
        <v>49</v>
      </c>
      <c r="N45" s="89">
        <v>6</v>
      </c>
      <c r="O45" s="90">
        <v>0</v>
      </c>
      <c r="P45" s="91">
        <f>N45+O45</f>
        <v>6</v>
      </c>
      <c r="Q45" s="80">
        <f>IFERROR(P45/M45,"-")</f>
        <v>0.12244897959184</v>
      </c>
      <c r="R45" s="79">
        <v>1</v>
      </c>
      <c r="S45" s="79">
        <v>0</v>
      </c>
      <c r="T45" s="80">
        <f>IFERROR(R45/(P45),"-")</f>
        <v>0.16666666666667</v>
      </c>
      <c r="U45" s="336"/>
      <c r="V45" s="82">
        <v>1</v>
      </c>
      <c r="W45" s="80">
        <f>IF(P45=0,"-",V45/P45)</f>
        <v>0.16666666666667</v>
      </c>
      <c r="X45" s="335">
        <v>580</v>
      </c>
      <c r="Y45" s="336">
        <f>IFERROR(X45/P45,"-")</f>
        <v>96.666666666667</v>
      </c>
      <c r="Z45" s="336">
        <f>IFERROR(X45/V45,"-")</f>
        <v>580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0.16666666666667</v>
      </c>
      <c r="BG45" s="110">
        <v>1</v>
      </c>
      <c r="BH45" s="112">
        <f>IFERROR(BG45/BE45,"-")</f>
        <v>1</v>
      </c>
      <c r="BI45" s="113">
        <v>580</v>
      </c>
      <c r="BJ45" s="114">
        <f>IFERROR(BI45/BE45,"-")</f>
        <v>580</v>
      </c>
      <c r="BK45" s="115">
        <v>1</v>
      </c>
      <c r="BL45" s="115"/>
      <c r="BM45" s="115"/>
      <c r="BN45" s="117">
        <v>1</v>
      </c>
      <c r="BO45" s="118">
        <f>IF(P45=0,"",IF(BN45=0,"",(BN45/P45)))</f>
        <v>0.16666666666667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0.16666666666667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1</v>
      </c>
      <c r="CP45" s="139">
        <v>580</v>
      </c>
      <c r="CQ45" s="139">
        <v>580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161</v>
      </c>
      <c r="E46" s="347" t="s">
        <v>162</v>
      </c>
      <c r="F46" s="347" t="s">
        <v>67</v>
      </c>
      <c r="G46" s="88"/>
      <c r="H46" s="88" t="s">
        <v>152</v>
      </c>
      <c r="I46" s="88"/>
      <c r="J46" s="330"/>
      <c r="K46" s="79">
        <v>0</v>
      </c>
      <c r="L46" s="79">
        <v>0</v>
      </c>
      <c r="M46" s="79">
        <v>0</v>
      </c>
      <c r="N46" s="89">
        <v>4</v>
      </c>
      <c r="O46" s="90">
        <v>0</v>
      </c>
      <c r="P46" s="91">
        <f>N46+O46</f>
        <v>4</v>
      </c>
      <c r="Q46" s="80" t="str">
        <f>IFERROR(P46/M46,"-")</f>
        <v>-</v>
      </c>
      <c r="R46" s="79">
        <v>1</v>
      </c>
      <c r="S46" s="79">
        <v>1</v>
      </c>
      <c r="T46" s="80">
        <f>IFERROR(R46/(P46),"-")</f>
        <v>0.25</v>
      </c>
      <c r="U46" s="336"/>
      <c r="V46" s="82">
        <v>1</v>
      </c>
      <c r="W46" s="80">
        <f>IF(P46=0,"-",V46/P46)</f>
        <v>0.25</v>
      </c>
      <c r="X46" s="335">
        <v>10000</v>
      </c>
      <c r="Y46" s="336">
        <f>IFERROR(X46/P46,"-")</f>
        <v>2500</v>
      </c>
      <c r="Z46" s="336">
        <f>IFERROR(X46/V46,"-")</f>
        <v>10000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0.25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2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0.25</v>
      </c>
      <c r="CH46" s="133">
        <v>1</v>
      </c>
      <c r="CI46" s="134">
        <f>IFERROR(CH46/CF46,"-")</f>
        <v>1</v>
      </c>
      <c r="CJ46" s="135">
        <v>10000</v>
      </c>
      <c r="CK46" s="136">
        <f>IFERROR(CJ46/CF46,"-")</f>
        <v>10000</v>
      </c>
      <c r="CL46" s="137"/>
      <c r="CM46" s="137">
        <v>1</v>
      </c>
      <c r="CN46" s="137"/>
      <c r="CO46" s="138">
        <v>1</v>
      </c>
      <c r="CP46" s="139">
        <v>10000</v>
      </c>
      <c r="CQ46" s="139">
        <v>10000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112</v>
      </c>
      <c r="E47" s="347" t="s">
        <v>112</v>
      </c>
      <c r="F47" s="347" t="s">
        <v>72</v>
      </c>
      <c r="G47" s="88"/>
      <c r="H47" s="88"/>
      <c r="I47" s="88"/>
      <c r="J47" s="330"/>
      <c r="K47" s="79">
        <v>67</v>
      </c>
      <c r="L47" s="79">
        <v>36</v>
      </c>
      <c r="M47" s="79">
        <v>16</v>
      </c>
      <c r="N47" s="89">
        <v>9</v>
      </c>
      <c r="O47" s="90">
        <v>0</v>
      </c>
      <c r="P47" s="91">
        <f>N47+O47</f>
        <v>9</v>
      </c>
      <c r="Q47" s="80">
        <f>IFERROR(P47/M47,"-")</f>
        <v>0.5625</v>
      </c>
      <c r="R47" s="79">
        <v>3</v>
      </c>
      <c r="S47" s="79">
        <v>0</v>
      </c>
      <c r="T47" s="80">
        <f>IFERROR(R47/(P47),"-")</f>
        <v>0.33333333333333</v>
      </c>
      <c r="U47" s="336"/>
      <c r="V47" s="82">
        <v>3</v>
      </c>
      <c r="W47" s="80">
        <f>IF(P47=0,"-",V47/P47)</f>
        <v>0.33333333333333</v>
      </c>
      <c r="X47" s="335">
        <v>25000</v>
      </c>
      <c r="Y47" s="336">
        <f>IFERROR(X47/P47,"-")</f>
        <v>2777.7777777778</v>
      </c>
      <c r="Z47" s="336">
        <f>IFERROR(X47/V47,"-")</f>
        <v>8333.3333333333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0.22222222222222</v>
      </c>
      <c r="BP47" s="119">
        <v>1</v>
      </c>
      <c r="BQ47" s="120">
        <f>IFERROR(BP47/BN47,"-")</f>
        <v>0.5</v>
      </c>
      <c r="BR47" s="121">
        <v>3000</v>
      </c>
      <c r="BS47" s="122">
        <f>IFERROR(BR47/BN47,"-")</f>
        <v>1500</v>
      </c>
      <c r="BT47" s="123">
        <v>1</v>
      </c>
      <c r="BU47" s="123"/>
      <c r="BV47" s="123"/>
      <c r="BW47" s="124">
        <v>6</v>
      </c>
      <c r="BX47" s="125">
        <f>IF(P47=0,"",IF(BW47=0,"",(BW47/P47)))</f>
        <v>0.66666666666667</v>
      </c>
      <c r="BY47" s="126">
        <v>2</v>
      </c>
      <c r="BZ47" s="127">
        <f>IFERROR(BY47/BW47,"-")</f>
        <v>0.33333333333333</v>
      </c>
      <c r="CA47" s="128">
        <v>22000</v>
      </c>
      <c r="CB47" s="129">
        <f>IFERROR(CA47/BW47,"-")</f>
        <v>3666.6666666667</v>
      </c>
      <c r="CC47" s="130"/>
      <c r="CD47" s="130">
        <v>1</v>
      </c>
      <c r="CE47" s="130">
        <v>1</v>
      </c>
      <c r="CF47" s="131">
        <v>1</v>
      </c>
      <c r="CG47" s="132">
        <f>IF(P47=0,"",IF(CF47=0,"",(CF47/P47)))</f>
        <v>0.11111111111111</v>
      </c>
      <c r="CH47" s="133">
        <v>1</v>
      </c>
      <c r="CI47" s="134">
        <f>IFERROR(CH47/CF47,"-")</f>
        <v>1</v>
      </c>
      <c r="CJ47" s="135">
        <v>18000</v>
      </c>
      <c r="CK47" s="136">
        <f>IFERROR(CJ47/CF47,"-")</f>
        <v>18000</v>
      </c>
      <c r="CL47" s="137"/>
      <c r="CM47" s="137"/>
      <c r="CN47" s="137">
        <v>1</v>
      </c>
      <c r="CO47" s="138">
        <v>3</v>
      </c>
      <c r="CP47" s="139">
        <v>25000</v>
      </c>
      <c r="CQ47" s="139">
        <v>18000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0.24</v>
      </c>
      <c r="B48" s="347" t="s">
        <v>164</v>
      </c>
      <c r="C48" s="347"/>
      <c r="D48" s="347" t="s">
        <v>161</v>
      </c>
      <c r="E48" s="347" t="s">
        <v>162</v>
      </c>
      <c r="F48" s="347" t="s">
        <v>67</v>
      </c>
      <c r="G48" s="88" t="s">
        <v>165</v>
      </c>
      <c r="H48" s="88" t="s">
        <v>166</v>
      </c>
      <c r="I48" s="88" t="s">
        <v>167</v>
      </c>
      <c r="J48" s="330">
        <v>400000</v>
      </c>
      <c r="K48" s="79">
        <v>0</v>
      </c>
      <c r="L48" s="79">
        <v>0</v>
      </c>
      <c r="M48" s="79">
        <v>0</v>
      </c>
      <c r="N48" s="89">
        <v>4</v>
      </c>
      <c r="O48" s="90">
        <v>0</v>
      </c>
      <c r="P48" s="91">
        <f>N48+O48</f>
        <v>4</v>
      </c>
      <c r="Q48" s="80" t="str">
        <f>IFERROR(P48/M48,"-")</f>
        <v>-</v>
      </c>
      <c r="R48" s="79">
        <v>0</v>
      </c>
      <c r="S48" s="79">
        <v>1</v>
      </c>
      <c r="T48" s="80">
        <f>IFERROR(R48/(P48),"-")</f>
        <v>0</v>
      </c>
      <c r="U48" s="336">
        <f>IFERROR(J48/SUM(N48:O52),"-")</f>
        <v>11111.111111111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-304000</v>
      </c>
      <c r="AB48" s="83">
        <f>SUM(X48:X52)/SUM(J48:J52)</f>
        <v>0.24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0.25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3</v>
      </c>
      <c r="BX48" s="125">
        <f>IF(P48=0,"",IF(BW48=0,"",(BW48/P48)))</f>
        <v>0.75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104</v>
      </c>
      <c r="G49" s="88"/>
      <c r="H49" s="88" t="s">
        <v>166</v>
      </c>
      <c r="I49" s="88"/>
      <c r="J49" s="330"/>
      <c r="K49" s="79">
        <v>17</v>
      </c>
      <c r="L49" s="79">
        <v>0</v>
      </c>
      <c r="M49" s="79">
        <v>52</v>
      </c>
      <c r="N49" s="89">
        <v>8</v>
      </c>
      <c r="O49" s="90">
        <v>0</v>
      </c>
      <c r="P49" s="91">
        <f>N49+O49</f>
        <v>8</v>
      </c>
      <c r="Q49" s="80">
        <f>IFERROR(P49/M49,"-")</f>
        <v>0.15384615384615</v>
      </c>
      <c r="R49" s="79">
        <v>1</v>
      </c>
      <c r="S49" s="79">
        <v>2</v>
      </c>
      <c r="T49" s="80">
        <f>IFERROR(R49/(P49),"-")</f>
        <v>0.125</v>
      </c>
      <c r="U49" s="336"/>
      <c r="V49" s="82">
        <v>1</v>
      </c>
      <c r="W49" s="80">
        <f>IF(P49=0,"-",V49/P49)</f>
        <v>0.125</v>
      </c>
      <c r="X49" s="335">
        <v>53000</v>
      </c>
      <c r="Y49" s="336">
        <f>IFERROR(X49/P49,"-")</f>
        <v>6625</v>
      </c>
      <c r="Z49" s="336">
        <f>IFERROR(X49/V49,"-")</f>
        <v>53000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4</v>
      </c>
      <c r="BO49" s="118">
        <f>IF(P49=0,"",IF(BN49=0,"",(BN49/P49)))</f>
        <v>0.5</v>
      </c>
      <c r="BP49" s="119">
        <v>1</v>
      </c>
      <c r="BQ49" s="120">
        <f>IFERROR(BP49/BN49,"-")</f>
        <v>0.25</v>
      </c>
      <c r="BR49" s="121">
        <v>53000</v>
      </c>
      <c r="BS49" s="122">
        <f>IFERROR(BR49/BN49,"-")</f>
        <v>13250</v>
      </c>
      <c r="BT49" s="123"/>
      <c r="BU49" s="123"/>
      <c r="BV49" s="123">
        <v>1</v>
      </c>
      <c r="BW49" s="124">
        <v>3</v>
      </c>
      <c r="BX49" s="125">
        <f>IF(P49=0,"",IF(BW49=0,"",(BW49/P49)))</f>
        <v>0.375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0.125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1</v>
      </c>
      <c r="CP49" s="139">
        <v>53000</v>
      </c>
      <c r="CQ49" s="139">
        <v>53000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171</v>
      </c>
      <c r="C50" s="347"/>
      <c r="D50" s="347" t="s">
        <v>93</v>
      </c>
      <c r="E50" s="347" t="s">
        <v>94</v>
      </c>
      <c r="F50" s="347" t="s">
        <v>67</v>
      </c>
      <c r="G50" s="88"/>
      <c r="H50" s="88" t="s">
        <v>166</v>
      </c>
      <c r="I50" s="88"/>
      <c r="J50" s="330"/>
      <c r="K50" s="79">
        <v>0</v>
      </c>
      <c r="L50" s="79">
        <v>0</v>
      </c>
      <c r="M50" s="79">
        <v>0</v>
      </c>
      <c r="N50" s="89">
        <v>7</v>
      </c>
      <c r="O50" s="90">
        <v>1</v>
      </c>
      <c r="P50" s="91">
        <f>N50+O50</f>
        <v>8</v>
      </c>
      <c r="Q50" s="80" t="str">
        <f>IFERROR(P50/M50,"-")</f>
        <v>-</v>
      </c>
      <c r="R50" s="79">
        <v>0</v>
      </c>
      <c r="S50" s="79">
        <v>3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0.25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2</v>
      </c>
      <c r="BX50" s="125">
        <f>IF(P50=0,"",IF(BW50=0,"",(BW50/P50)))</f>
        <v>0.25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2</v>
      </c>
      <c r="CG50" s="132">
        <f>IF(P50=0,"",IF(CF50=0,"",(CF50/P50)))</f>
        <v>0.25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155</v>
      </c>
      <c r="E51" s="347" t="s">
        <v>156</v>
      </c>
      <c r="F51" s="347" t="s">
        <v>67</v>
      </c>
      <c r="G51" s="88"/>
      <c r="H51" s="88" t="s">
        <v>166</v>
      </c>
      <c r="I51" s="88"/>
      <c r="J51" s="330"/>
      <c r="K51" s="79">
        <v>0</v>
      </c>
      <c r="L51" s="79">
        <v>0</v>
      </c>
      <c r="M51" s="79">
        <v>0</v>
      </c>
      <c r="N51" s="89">
        <v>9</v>
      </c>
      <c r="O51" s="90">
        <v>0</v>
      </c>
      <c r="P51" s="91">
        <f>N51+O51</f>
        <v>9</v>
      </c>
      <c r="Q51" s="80" t="str">
        <f>IFERROR(P51/M51,"-")</f>
        <v>-</v>
      </c>
      <c r="R51" s="79">
        <v>1</v>
      </c>
      <c r="S51" s="79">
        <v>1</v>
      </c>
      <c r="T51" s="80">
        <f>IFERROR(R51/(P51),"-")</f>
        <v>0.11111111111111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4</v>
      </c>
      <c r="BO51" s="118">
        <f>IF(P51=0,"",IF(BN51=0,"",(BN51/P51)))</f>
        <v>0.44444444444444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3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2</v>
      </c>
      <c r="CG51" s="132">
        <f>IF(P51=0,"",IF(CF51=0,"",(CF51/P51)))</f>
        <v>0.22222222222222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173</v>
      </c>
      <c r="C52" s="347"/>
      <c r="D52" s="347" t="s">
        <v>112</v>
      </c>
      <c r="E52" s="347" t="s">
        <v>112</v>
      </c>
      <c r="F52" s="347" t="s">
        <v>72</v>
      </c>
      <c r="G52" s="88"/>
      <c r="H52" s="88"/>
      <c r="I52" s="88"/>
      <c r="J52" s="330"/>
      <c r="K52" s="79">
        <v>66</v>
      </c>
      <c r="L52" s="79">
        <v>30</v>
      </c>
      <c r="M52" s="79">
        <v>20</v>
      </c>
      <c r="N52" s="89">
        <v>7</v>
      </c>
      <c r="O52" s="90">
        <v>0</v>
      </c>
      <c r="P52" s="91">
        <f>N52+O52</f>
        <v>7</v>
      </c>
      <c r="Q52" s="80">
        <f>IFERROR(P52/M52,"-")</f>
        <v>0.35</v>
      </c>
      <c r="R52" s="79">
        <v>1</v>
      </c>
      <c r="S52" s="79">
        <v>0</v>
      </c>
      <c r="T52" s="80">
        <f>IFERROR(R52/(P52),"-")</f>
        <v>0.14285714285714</v>
      </c>
      <c r="U52" s="336"/>
      <c r="V52" s="82">
        <v>2</v>
      </c>
      <c r="W52" s="80">
        <f>IF(P52=0,"-",V52/P52)</f>
        <v>0.28571428571429</v>
      </c>
      <c r="X52" s="335">
        <v>43000</v>
      </c>
      <c r="Y52" s="336">
        <f>IFERROR(X52/P52,"-")</f>
        <v>6142.8571428571</v>
      </c>
      <c r="Z52" s="336">
        <f>IFERROR(X52/V52,"-")</f>
        <v>21500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0.14285714285714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0.14285714285714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0.28571428571429</v>
      </c>
      <c r="BP52" s="119">
        <v>1</v>
      </c>
      <c r="BQ52" s="120">
        <f>IFERROR(BP52/BN52,"-")</f>
        <v>0.5</v>
      </c>
      <c r="BR52" s="121">
        <v>3000</v>
      </c>
      <c r="BS52" s="122">
        <f>IFERROR(BR52/BN52,"-")</f>
        <v>1500</v>
      </c>
      <c r="BT52" s="123">
        <v>1</v>
      </c>
      <c r="BU52" s="123"/>
      <c r="BV52" s="123"/>
      <c r="BW52" s="124">
        <v>2</v>
      </c>
      <c r="BX52" s="125">
        <f>IF(P52=0,"",IF(BW52=0,"",(BW52/P52)))</f>
        <v>0.28571428571429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0.14285714285714</v>
      </c>
      <c r="CH52" s="133">
        <v>1</v>
      </c>
      <c r="CI52" s="134">
        <f>IFERROR(CH52/CF52,"-")</f>
        <v>1</v>
      </c>
      <c r="CJ52" s="135">
        <v>40000</v>
      </c>
      <c r="CK52" s="136">
        <f>IFERROR(CJ52/CF52,"-")</f>
        <v>40000</v>
      </c>
      <c r="CL52" s="137"/>
      <c r="CM52" s="137"/>
      <c r="CN52" s="137">
        <v>1</v>
      </c>
      <c r="CO52" s="138">
        <v>2</v>
      </c>
      <c r="CP52" s="139">
        <v>43000</v>
      </c>
      <c r="CQ52" s="139">
        <v>40000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</v>
      </c>
      <c r="B53" s="347" t="s">
        <v>174</v>
      </c>
      <c r="C53" s="347"/>
      <c r="D53" s="347" t="s">
        <v>155</v>
      </c>
      <c r="E53" s="347" t="s">
        <v>156</v>
      </c>
      <c r="F53" s="347" t="s">
        <v>67</v>
      </c>
      <c r="G53" s="88" t="s">
        <v>175</v>
      </c>
      <c r="H53" s="88" t="s">
        <v>176</v>
      </c>
      <c r="I53" s="88" t="s">
        <v>177</v>
      </c>
      <c r="J53" s="330">
        <v>260000</v>
      </c>
      <c r="K53" s="79">
        <v>0</v>
      </c>
      <c r="L53" s="79">
        <v>0</v>
      </c>
      <c r="M53" s="79">
        <v>0</v>
      </c>
      <c r="N53" s="89">
        <v>7</v>
      </c>
      <c r="O53" s="90">
        <v>0</v>
      </c>
      <c r="P53" s="91">
        <f>N53+O53</f>
        <v>7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>
        <f>IFERROR(J53/SUM(N53:O56),"-")</f>
        <v>12380.952380952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SUM(X53:X56)-SUM(J53:J56)</f>
        <v>-234000</v>
      </c>
      <c r="AB53" s="83">
        <f>SUM(X53:X56)/SUM(J53:J56)</f>
        <v>0.1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0.14285714285714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>
        <v>1</v>
      </c>
      <c r="AW53" s="105">
        <f>IF(P53=0,"",IF(AV53=0,"",(AV53/P53)))</f>
        <v>0.14285714285714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2</v>
      </c>
      <c r="BF53" s="111">
        <f>IF(P53=0,"",IF(BE53=0,"",(BE53/P53)))</f>
        <v>0.28571428571429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0.28571428571429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0.14285714285714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178</v>
      </c>
      <c r="C54" s="347"/>
      <c r="D54" s="347" t="s">
        <v>179</v>
      </c>
      <c r="E54" s="347" t="s">
        <v>148</v>
      </c>
      <c r="F54" s="347" t="s">
        <v>104</v>
      </c>
      <c r="G54" s="88"/>
      <c r="H54" s="88" t="s">
        <v>176</v>
      </c>
      <c r="I54" s="88" t="s">
        <v>180</v>
      </c>
      <c r="J54" s="330"/>
      <c r="K54" s="79">
        <v>6</v>
      </c>
      <c r="L54" s="79">
        <v>0</v>
      </c>
      <c r="M54" s="79">
        <v>29</v>
      </c>
      <c r="N54" s="89">
        <v>2</v>
      </c>
      <c r="O54" s="90">
        <v>0</v>
      </c>
      <c r="P54" s="91">
        <f>N54+O54</f>
        <v>2</v>
      </c>
      <c r="Q54" s="80">
        <f>IFERROR(P54/M54,"-")</f>
        <v>0.068965517241379</v>
      </c>
      <c r="R54" s="79">
        <v>0</v>
      </c>
      <c r="S54" s="79">
        <v>2</v>
      </c>
      <c r="T54" s="80">
        <f>IFERROR(R54/(P54),"-")</f>
        <v>0</v>
      </c>
      <c r="U54" s="336"/>
      <c r="V54" s="82">
        <v>1</v>
      </c>
      <c r="W54" s="80">
        <f>IF(P54=0,"-",V54/P54)</f>
        <v>0.5</v>
      </c>
      <c r="X54" s="335">
        <v>26000</v>
      </c>
      <c r="Y54" s="336">
        <f>IFERROR(X54/P54,"-")</f>
        <v>13000</v>
      </c>
      <c r="Z54" s="336">
        <f>IFERROR(X54/V54,"-")</f>
        <v>26000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>
        <v>1</v>
      </c>
      <c r="BZ54" s="127">
        <f>IFERROR(BY54/BW54,"-")</f>
        <v>1</v>
      </c>
      <c r="CA54" s="128">
        <v>26000</v>
      </c>
      <c r="CB54" s="129">
        <f>IFERROR(CA54/BW54,"-")</f>
        <v>26000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26000</v>
      </c>
      <c r="CQ54" s="139">
        <v>26000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181</v>
      </c>
      <c r="C55" s="347"/>
      <c r="D55" s="347" t="s">
        <v>182</v>
      </c>
      <c r="E55" s="347" t="s">
        <v>183</v>
      </c>
      <c r="F55" s="347" t="s">
        <v>67</v>
      </c>
      <c r="G55" s="88"/>
      <c r="H55" s="88" t="s">
        <v>176</v>
      </c>
      <c r="I55" s="88" t="s">
        <v>184</v>
      </c>
      <c r="J55" s="330"/>
      <c r="K55" s="79">
        <v>0</v>
      </c>
      <c r="L55" s="79">
        <v>0</v>
      </c>
      <c r="M55" s="79">
        <v>0</v>
      </c>
      <c r="N55" s="89">
        <v>6</v>
      </c>
      <c r="O55" s="90">
        <v>0</v>
      </c>
      <c r="P55" s="91">
        <f>N55+O55</f>
        <v>6</v>
      </c>
      <c r="Q55" s="80" t="str">
        <f>IFERROR(P55/M55,"-")</f>
        <v>-</v>
      </c>
      <c r="R55" s="79">
        <v>0</v>
      </c>
      <c r="S55" s="79">
        <v>3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0.16666666666667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0.16666666666667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0.16666666666667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2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1</v>
      </c>
      <c r="CG55" s="132">
        <f>IF(P55=0,"",IF(CF55=0,"",(CF55/P55)))</f>
        <v>0.16666666666667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185</v>
      </c>
      <c r="C56" s="347"/>
      <c r="D56" s="347" t="s">
        <v>112</v>
      </c>
      <c r="E56" s="347" t="s">
        <v>112</v>
      </c>
      <c r="F56" s="347" t="s">
        <v>72</v>
      </c>
      <c r="G56" s="88"/>
      <c r="H56" s="88"/>
      <c r="I56" s="88"/>
      <c r="J56" s="330"/>
      <c r="K56" s="79">
        <v>50</v>
      </c>
      <c r="L56" s="79">
        <v>28</v>
      </c>
      <c r="M56" s="79">
        <v>8</v>
      </c>
      <c r="N56" s="89">
        <v>6</v>
      </c>
      <c r="O56" s="90">
        <v>0</v>
      </c>
      <c r="P56" s="91">
        <f>N56+O56</f>
        <v>6</v>
      </c>
      <c r="Q56" s="80">
        <f>IFERROR(P56/M56,"-")</f>
        <v>0.75</v>
      </c>
      <c r="R56" s="79">
        <v>1</v>
      </c>
      <c r="S56" s="79">
        <v>1</v>
      </c>
      <c r="T56" s="80">
        <f>IFERROR(R56/(P56),"-")</f>
        <v>0.16666666666667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0.16666666666667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0.16666666666667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2</v>
      </c>
      <c r="CG56" s="132">
        <f>IF(P56=0,"",IF(CF56=0,"",(CF56/P56)))</f>
        <v>0.33333333333333</v>
      </c>
      <c r="CH56" s="133">
        <v>2</v>
      </c>
      <c r="CI56" s="134">
        <f>IFERROR(CH56/CF56,"-")</f>
        <v>1</v>
      </c>
      <c r="CJ56" s="135">
        <v>16000</v>
      </c>
      <c r="CK56" s="136">
        <f>IFERROR(CJ56/CF56,"-")</f>
        <v>8000</v>
      </c>
      <c r="CL56" s="137">
        <v>1</v>
      </c>
      <c r="CM56" s="137">
        <v>1</v>
      </c>
      <c r="CN56" s="137"/>
      <c r="CO56" s="138">
        <v>0</v>
      </c>
      <c r="CP56" s="139">
        <v>0</v>
      </c>
      <c r="CQ56" s="139">
        <v>11000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0.041666666666667</v>
      </c>
      <c r="B57" s="347" t="s">
        <v>186</v>
      </c>
      <c r="C57" s="347"/>
      <c r="D57" s="347" t="s">
        <v>187</v>
      </c>
      <c r="E57" s="347" t="s">
        <v>188</v>
      </c>
      <c r="F57" s="347" t="s">
        <v>67</v>
      </c>
      <c r="G57" s="88" t="s">
        <v>165</v>
      </c>
      <c r="H57" s="88" t="s">
        <v>189</v>
      </c>
      <c r="I57" s="348" t="s">
        <v>190</v>
      </c>
      <c r="J57" s="330">
        <v>120000</v>
      </c>
      <c r="K57" s="79">
        <v>0</v>
      </c>
      <c r="L57" s="79">
        <v>0</v>
      </c>
      <c r="M57" s="79">
        <v>0</v>
      </c>
      <c r="N57" s="89">
        <v>13</v>
      </c>
      <c r="O57" s="90">
        <v>0</v>
      </c>
      <c r="P57" s="91">
        <f>N57+O57</f>
        <v>13</v>
      </c>
      <c r="Q57" s="80" t="str">
        <f>IFERROR(P57/M57,"-")</f>
        <v>-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8571.4285714286</v>
      </c>
      <c r="V57" s="82">
        <v>1</v>
      </c>
      <c r="W57" s="80">
        <f>IF(P57=0,"-",V57/P57)</f>
        <v>0.076923076923077</v>
      </c>
      <c r="X57" s="335">
        <v>5000</v>
      </c>
      <c r="Y57" s="336">
        <f>IFERROR(X57/P57,"-")</f>
        <v>384.61538461538</v>
      </c>
      <c r="Z57" s="336">
        <f>IFERROR(X57/V57,"-")</f>
        <v>5000</v>
      </c>
      <c r="AA57" s="330">
        <f>SUM(X57:X58)-SUM(J57:J58)</f>
        <v>-115000</v>
      </c>
      <c r="AB57" s="83">
        <f>SUM(X57:X58)/SUM(J57:J58)</f>
        <v>0.041666666666667</v>
      </c>
      <c r="AC57" s="77"/>
      <c r="AD57" s="92">
        <v>1</v>
      </c>
      <c r="AE57" s="93">
        <f>IF(P57=0,"",IF(AD57=0,"",(AD57/P57)))</f>
        <v>0.076923076923077</v>
      </c>
      <c r="AF57" s="92"/>
      <c r="AG57" s="94">
        <f>IFERROR(AF57/AD57,"-")</f>
        <v>0</v>
      </c>
      <c r="AH57" s="95"/>
      <c r="AI57" s="96">
        <f>IFERROR(AH57/AD57,"-")</f>
        <v>0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2</v>
      </c>
      <c r="AW57" s="105">
        <f>IF(P57=0,"",IF(AV57=0,"",(AV57/P57)))</f>
        <v>0.15384615384615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2</v>
      </c>
      <c r="BF57" s="111">
        <f>IF(P57=0,"",IF(BE57=0,"",(BE57/P57)))</f>
        <v>0.15384615384615</v>
      </c>
      <c r="BG57" s="110">
        <v>1</v>
      </c>
      <c r="BH57" s="112">
        <f>IFERROR(BG57/BE57,"-")</f>
        <v>0.5</v>
      </c>
      <c r="BI57" s="113">
        <v>5000</v>
      </c>
      <c r="BJ57" s="114">
        <f>IFERROR(BI57/BE57,"-")</f>
        <v>2500</v>
      </c>
      <c r="BK57" s="115">
        <v>1</v>
      </c>
      <c r="BL57" s="115"/>
      <c r="BM57" s="115"/>
      <c r="BN57" s="117">
        <v>4</v>
      </c>
      <c r="BO57" s="118">
        <f>IF(P57=0,"",IF(BN57=0,"",(BN57/P57)))</f>
        <v>0.30769230769231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0.15384615384615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2</v>
      </c>
      <c r="CG57" s="132">
        <f>IF(P57=0,"",IF(CF57=0,"",(CF57/P57)))</f>
        <v>0.15384615384615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1</v>
      </c>
      <c r="CP57" s="139">
        <v>5000</v>
      </c>
      <c r="CQ57" s="139">
        <v>5000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191</v>
      </c>
      <c r="C58" s="347"/>
      <c r="D58" s="347" t="s">
        <v>187</v>
      </c>
      <c r="E58" s="347" t="s">
        <v>188</v>
      </c>
      <c r="F58" s="347" t="s">
        <v>72</v>
      </c>
      <c r="G58" s="88"/>
      <c r="H58" s="88"/>
      <c r="I58" s="88"/>
      <c r="J58" s="330"/>
      <c r="K58" s="79">
        <v>10</v>
      </c>
      <c r="L58" s="79">
        <v>9</v>
      </c>
      <c r="M58" s="79">
        <v>8</v>
      </c>
      <c r="N58" s="89">
        <v>1</v>
      </c>
      <c r="O58" s="90">
        <v>0</v>
      </c>
      <c r="P58" s="91">
        <f>N58+O58</f>
        <v>1</v>
      </c>
      <c r="Q58" s="80">
        <f>IFERROR(P58/M58,"-")</f>
        <v>0.125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1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192</v>
      </c>
      <c r="C59" s="347"/>
      <c r="D59" s="347" t="s">
        <v>193</v>
      </c>
      <c r="E59" s="347" t="s">
        <v>194</v>
      </c>
      <c r="F59" s="347" t="s">
        <v>67</v>
      </c>
      <c r="G59" s="88" t="s">
        <v>195</v>
      </c>
      <c r="H59" s="88" t="s">
        <v>189</v>
      </c>
      <c r="I59" s="348" t="s">
        <v>138</v>
      </c>
      <c r="J59" s="330">
        <v>150000</v>
      </c>
      <c r="K59" s="79">
        <v>0</v>
      </c>
      <c r="L59" s="79">
        <v>0</v>
      </c>
      <c r="M59" s="79">
        <v>0</v>
      </c>
      <c r="N59" s="89">
        <v>1</v>
      </c>
      <c r="O59" s="90">
        <v>0</v>
      </c>
      <c r="P59" s="91">
        <f>N59+O59</f>
        <v>1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>
        <f>IFERROR(J59/SUM(N59:O60),"-")</f>
        <v>150000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-150000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1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196</v>
      </c>
      <c r="C60" s="347"/>
      <c r="D60" s="347" t="s">
        <v>193</v>
      </c>
      <c r="E60" s="347" t="s">
        <v>194</v>
      </c>
      <c r="F60" s="347" t="s">
        <v>72</v>
      </c>
      <c r="G60" s="88"/>
      <c r="H60" s="88"/>
      <c r="I60" s="88"/>
      <c r="J60" s="330"/>
      <c r="K60" s="79">
        <v>9</v>
      </c>
      <c r="L60" s="79">
        <v>7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0.14</v>
      </c>
      <c r="B61" s="347" t="s">
        <v>197</v>
      </c>
      <c r="C61" s="347"/>
      <c r="D61" s="347" t="s">
        <v>99</v>
      </c>
      <c r="E61" s="347" t="s">
        <v>100</v>
      </c>
      <c r="F61" s="347" t="s">
        <v>67</v>
      </c>
      <c r="G61" s="88" t="s">
        <v>68</v>
      </c>
      <c r="H61" s="88" t="s">
        <v>198</v>
      </c>
      <c r="I61" s="348" t="s">
        <v>199</v>
      </c>
      <c r="J61" s="330">
        <v>150000</v>
      </c>
      <c r="K61" s="79">
        <v>0</v>
      </c>
      <c r="L61" s="79">
        <v>0</v>
      </c>
      <c r="M61" s="79">
        <v>0</v>
      </c>
      <c r="N61" s="89">
        <v>7</v>
      </c>
      <c r="O61" s="90">
        <v>0</v>
      </c>
      <c r="P61" s="91">
        <f>N61+O61</f>
        <v>7</v>
      </c>
      <c r="Q61" s="80" t="str">
        <f>IFERROR(P61/M61,"-")</f>
        <v>-</v>
      </c>
      <c r="R61" s="79">
        <v>1</v>
      </c>
      <c r="S61" s="79">
        <v>1</v>
      </c>
      <c r="T61" s="80">
        <f>IFERROR(R61/(P61),"-")</f>
        <v>0.14285714285714</v>
      </c>
      <c r="U61" s="336">
        <f>IFERROR(J61/SUM(N61:O62),"-")</f>
        <v>18750</v>
      </c>
      <c r="V61" s="82">
        <v>3</v>
      </c>
      <c r="W61" s="80">
        <f>IF(P61=0,"-",V61/P61)</f>
        <v>0.42857142857143</v>
      </c>
      <c r="X61" s="335">
        <v>21000</v>
      </c>
      <c r="Y61" s="336">
        <f>IFERROR(X61/P61,"-")</f>
        <v>3000</v>
      </c>
      <c r="Z61" s="336">
        <f>IFERROR(X61/V61,"-")</f>
        <v>7000</v>
      </c>
      <c r="AA61" s="330">
        <f>SUM(X61:X62)-SUM(J61:J62)</f>
        <v>-129000</v>
      </c>
      <c r="AB61" s="83">
        <f>SUM(X61:X62)/SUM(J61:J62)</f>
        <v>0.14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0.14285714285714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0.14285714285714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1</v>
      </c>
      <c r="BO61" s="118">
        <f>IF(P61=0,"",IF(BN61=0,"",(BN61/P61)))</f>
        <v>0.14285714285714</v>
      </c>
      <c r="BP61" s="119">
        <v>1</v>
      </c>
      <c r="BQ61" s="120">
        <f>IFERROR(BP61/BN61,"-")</f>
        <v>1</v>
      </c>
      <c r="BR61" s="121">
        <v>10000</v>
      </c>
      <c r="BS61" s="122">
        <f>IFERROR(BR61/BN61,"-")</f>
        <v>10000</v>
      </c>
      <c r="BT61" s="123"/>
      <c r="BU61" s="123">
        <v>1</v>
      </c>
      <c r="BV61" s="123"/>
      <c r="BW61" s="124">
        <v>3</v>
      </c>
      <c r="BX61" s="125">
        <f>IF(P61=0,"",IF(BW61=0,"",(BW61/P61)))</f>
        <v>0.42857142857143</v>
      </c>
      <c r="BY61" s="126">
        <v>1</v>
      </c>
      <c r="BZ61" s="127">
        <f>IFERROR(BY61/BW61,"-")</f>
        <v>0.33333333333333</v>
      </c>
      <c r="CA61" s="128">
        <v>6000</v>
      </c>
      <c r="CB61" s="129">
        <f>IFERROR(CA61/BW61,"-")</f>
        <v>2000</v>
      </c>
      <c r="CC61" s="130"/>
      <c r="CD61" s="130">
        <v>1</v>
      </c>
      <c r="CE61" s="130"/>
      <c r="CF61" s="131">
        <v>1</v>
      </c>
      <c r="CG61" s="132">
        <f>IF(P61=0,"",IF(CF61=0,"",(CF61/P61)))</f>
        <v>0.14285714285714</v>
      </c>
      <c r="CH61" s="133">
        <v>1</v>
      </c>
      <c r="CI61" s="134">
        <f>IFERROR(CH61/CF61,"-")</f>
        <v>1</v>
      </c>
      <c r="CJ61" s="135">
        <v>5000</v>
      </c>
      <c r="CK61" s="136">
        <f>IFERROR(CJ61/CF61,"-")</f>
        <v>5000</v>
      </c>
      <c r="CL61" s="137">
        <v>1</v>
      </c>
      <c r="CM61" s="137"/>
      <c r="CN61" s="137"/>
      <c r="CO61" s="138">
        <v>3</v>
      </c>
      <c r="CP61" s="139">
        <v>21000</v>
      </c>
      <c r="CQ61" s="139">
        <v>10000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200</v>
      </c>
      <c r="C62" s="347"/>
      <c r="D62" s="347" t="s">
        <v>99</v>
      </c>
      <c r="E62" s="347" t="s">
        <v>100</v>
      </c>
      <c r="F62" s="347" t="s">
        <v>72</v>
      </c>
      <c r="G62" s="88"/>
      <c r="H62" s="88"/>
      <c r="I62" s="88"/>
      <c r="J62" s="330"/>
      <c r="K62" s="79">
        <v>17</v>
      </c>
      <c r="L62" s="79">
        <v>12</v>
      </c>
      <c r="M62" s="79">
        <v>2</v>
      </c>
      <c r="N62" s="89">
        <v>1</v>
      </c>
      <c r="O62" s="90">
        <v>0</v>
      </c>
      <c r="P62" s="91">
        <f>N62+O62</f>
        <v>1</v>
      </c>
      <c r="Q62" s="80">
        <f>IFERROR(P62/M62,"-")</f>
        <v>0.5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3.3266666666667</v>
      </c>
      <c r="B63" s="347" t="s">
        <v>201</v>
      </c>
      <c r="C63" s="347"/>
      <c r="D63" s="347" t="s">
        <v>93</v>
      </c>
      <c r="E63" s="347" t="s">
        <v>94</v>
      </c>
      <c r="F63" s="347" t="s">
        <v>67</v>
      </c>
      <c r="G63" s="88" t="s">
        <v>68</v>
      </c>
      <c r="H63" s="88" t="s">
        <v>198</v>
      </c>
      <c r="I63" s="349" t="s">
        <v>202</v>
      </c>
      <c r="J63" s="330">
        <v>150000</v>
      </c>
      <c r="K63" s="79">
        <v>0</v>
      </c>
      <c r="L63" s="79">
        <v>0</v>
      </c>
      <c r="M63" s="79">
        <v>0</v>
      </c>
      <c r="N63" s="89">
        <v>13</v>
      </c>
      <c r="O63" s="90">
        <v>0</v>
      </c>
      <c r="P63" s="91">
        <f>N63+O63</f>
        <v>13</v>
      </c>
      <c r="Q63" s="80" t="str">
        <f>IFERROR(P63/M63,"-")</f>
        <v>-</v>
      </c>
      <c r="R63" s="79">
        <v>0</v>
      </c>
      <c r="S63" s="79">
        <v>2</v>
      </c>
      <c r="T63" s="80">
        <f>IFERROR(R63/(P63),"-")</f>
        <v>0</v>
      </c>
      <c r="U63" s="336">
        <f>IFERROR(J63/SUM(N63:O64),"-")</f>
        <v>10000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349000</v>
      </c>
      <c r="AB63" s="83">
        <f>SUM(X63:X64)/SUM(J63:J64)</f>
        <v>3.3266666666667</v>
      </c>
      <c r="AC63" s="77"/>
      <c r="AD63" s="92">
        <v>1</v>
      </c>
      <c r="AE63" s="93">
        <f>IF(P63=0,"",IF(AD63=0,"",(AD63/P63)))</f>
        <v>0.076923076923077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>
        <v>1</v>
      </c>
      <c r="AN63" s="99">
        <f>IF(P63=0,"",IF(AM63=0,"",(AM63/P63)))</f>
        <v>0.076923076923077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3</v>
      </c>
      <c r="BF63" s="111">
        <f>IF(P63=0,"",IF(BE63=0,"",(BE63/P63)))</f>
        <v>0.23076923076923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4</v>
      </c>
      <c r="BO63" s="118">
        <f>IF(P63=0,"",IF(BN63=0,"",(BN63/P63)))</f>
        <v>0.30769230769231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3</v>
      </c>
      <c r="BX63" s="125">
        <f>IF(P63=0,"",IF(BW63=0,"",(BW63/P63)))</f>
        <v>0.23076923076923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0.076923076923077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203</v>
      </c>
      <c r="C64" s="347"/>
      <c r="D64" s="347" t="s">
        <v>93</v>
      </c>
      <c r="E64" s="347" t="s">
        <v>94</v>
      </c>
      <c r="F64" s="347" t="s">
        <v>72</v>
      </c>
      <c r="G64" s="88"/>
      <c r="H64" s="88"/>
      <c r="I64" s="88"/>
      <c r="J64" s="330"/>
      <c r="K64" s="79">
        <v>15</v>
      </c>
      <c r="L64" s="79">
        <v>9</v>
      </c>
      <c r="M64" s="79">
        <v>8</v>
      </c>
      <c r="N64" s="89">
        <v>2</v>
      </c>
      <c r="O64" s="90">
        <v>0</v>
      </c>
      <c r="P64" s="91">
        <f>N64+O64</f>
        <v>2</v>
      </c>
      <c r="Q64" s="80">
        <f>IFERROR(P64/M64,"-")</f>
        <v>0.25</v>
      </c>
      <c r="R64" s="79">
        <v>1</v>
      </c>
      <c r="S64" s="79">
        <v>0</v>
      </c>
      <c r="T64" s="80">
        <f>IFERROR(R64/(P64),"-")</f>
        <v>0.5</v>
      </c>
      <c r="U64" s="336"/>
      <c r="V64" s="82">
        <v>1</v>
      </c>
      <c r="W64" s="80">
        <f>IF(P64=0,"-",V64/P64)</f>
        <v>0.5</v>
      </c>
      <c r="X64" s="335">
        <v>499000</v>
      </c>
      <c r="Y64" s="336">
        <f>IFERROR(X64/P64,"-")</f>
        <v>249500</v>
      </c>
      <c r="Z64" s="336">
        <f>IFERROR(X64/V64,"-")</f>
        <v>499000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2</v>
      </c>
      <c r="CG64" s="132">
        <f>IF(P64=0,"",IF(CF64=0,"",(CF64/P64)))</f>
        <v>1</v>
      </c>
      <c r="CH64" s="133">
        <v>1</v>
      </c>
      <c r="CI64" s="134">
        <f>IFERROR(CH64/CF64,"-")</f>
        <v>0.5</v>
      </c>
      <c r="CJ64" s="135">
        <v>499000</v>
      </c>
      <c r="CK64" s="136">
        <f>IFERROR(CJ64/CF64,"-")</f>
        <v>249500</v>
      </c>
      <c r="CL64" s="137"/>
      <c r="CM64" s="137"/>
      <c r="CN64" s="137">
        <v>1</v>
      </c>
      <c r="CO64" s="138">
        <v>1</v>
      </c>
      <c r="CP64" s="139">
        <v>499000</v>
      </c>
      <c r="CQ64" s="139">
        <v>499000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>
        <f>AB65</f>
        <v>0</v>
      </c>
      <c r="B65" s="347" t="s">
        <v>204</v>
      </c>
      <c r="C65" s="347"/>
      <c r="D65" s="347" t="s">
        <v>205</v>
      </c>
      <c r="E65" s="347" t="s">
        <v>206</v>
      </c>
      <c r="F65" s="347" t="s">
        <v>67</v>
      </c>
      <c r="G65" s="88" t="s">
        <v>95</v>
      </c>
      <c r="H65" s="88" t="s">
        <v>207</v>
      </c>
      <c r="I65" s="349" t="s">
        <v>208</v>
      </c>
      <c r="J65" s="330">
        <v>80000</v>
      </c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0</v>
      </c>
      <c r="T65" s="80">
        <f>IFERROR(R65/(P65),"-")</f>
        <v>0</v>
      </c>
      <c r="U65" s="336">
        <f>IFERROR(J65/SUM(N65:O69),"-")</f>
        <v>5714.2857142857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SUM(X65:X69)-SUM(J65:J69)</f>
        <v>-80000</v>
      </c>
      <c r="AB65" s="83">
        <f>SUM(X65:X69)/SUM(J65:J69)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0.33333333333333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209</v>
      </c>
      <c r="C66" s="347"/>
      <c r="D66" s="347" t="s">
        <v>210</v>
      </c>
      <c r="E66" s="347" t="s">
        <v>211</v>
      </c>
      <c r="F66" s="347" t="s">
        <v>67</v>
      </c>
      <c r="G66" s="88" t="s">
        <v>95</v>
      </c>
      <c r="H66" s="88" t="s">
        <v>207</v>
      </c>
      <c r="I66" s="349" t="s">
        <v>212</v>
      </c>
      <c r="J66" s="330"/>
      <c r="K66" s="79">
        <v>0</v>
      </c>
      <c r="L66" s="79">
        <v>0</v>
      </c>
      <c r="M66" s="79">
        <v>0</v>
      </c>
      <c r="N66" s="89">
        <v>3</v>
      </c>
      <c r="O66" s="90">
        <v>0</v>
      </c>
      <c r="P66" s="91">
        <f>N66+O66</f>
        <v>3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0.33333333333333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213</v>
      </c>
      <c r="C67" s="347"/>
      <c r="D67" s="347" t="s">
        <v>214</v>
      </c>
      <c r="E67" s="347" t="s">
        <v>215</v>
      </c>
      <c r="F67" s="347" t="s">
        <v>67</v>
      </c>
      <c r="G67" s="88" t="s">
        <v>95</v>
      </c>
      <c r="H67" s="88" t="s">
        <v>207</v>
      </c>
      <c r="I67" s="349" t="s">
        <v>202</v>
      </c>
      <c r="J67" s="330"/>
      <c r="K67" s="79">
        <v>0</v>
      </c>
      <c r="L67" s="79">
        <v>0</v>
      </c>
      <c r="M67" s="79">
        <v>0</v>
      </c>
      <c r="N67" s="89">
        <v>4</v>
      </c>
      <c r="O67" s="90">
        <v>0</v>
      </c>
      <c r="P67" s="91">
        <f>N67+O67</f>
        <v>4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2</v>
      </c>
      <c r="AN67" s="99">
        <f>IF(P67=0,"",IF(AM67=0,"",(AM67/P67)))</f>
        <v>0.5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0.25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216</v>
      </c>
      <c r="C68" s="347"/>
      <c r="D68" s="347" t="s">
        <v>217</v>
      </c>
      <c r="E68" s="347" t="s">
        <v>218</v>
      </c>
      <c r="F68" s="347" t="s">
        <v>67</v>
      </c>
      <c r="G68" s="88" t="s">
        <v>95</v>
      </c>
      <c r="H68" s="88" t="s">
        <v>207</v>
      </c>
      <c r="I68" s="349" t="s">
        <v>219</v>
      </c>
      <c r="J68" s="330"/>
      <c r="K68" s="79">
        <v>0</v>
      </c>
      <c r="L68" s="79">
        <v>0</v>
      </c>
      <c r="M68" s="79">
        <v>0</v>
      </c>
      <c r="N68" s="89">
        <v>3</v>
      </c>
      <c r="O68" s="90">
        <v>0</v>
      </c>
      <c r="P68" s="91">
        <f>N68+O68</f>
        <v>3</v>
      </c>
      <c r="Q68" s="80" t="str">
        <f>IFERROR(P68/M68,"-")</f>
        <v>-</v>
      </c>
      <c r="R68" s="79">
        <v>0</v>
      </c>
      <c r="S68" s="79">
        <v>1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>
        <v>1</v>
      </c>
      <c r="AE68" s="93">
        <f>IF(P68=0,"",IF(AD68=0,"",(AD68/P68)))</f>
        <v>0.33333333333333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0.33333333333333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0.33333333333333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220</v>
      </c>
      <c r="C69" s="347"/>
      <c r="D69" s="347" t="s">
        <v>112</v>
      </c>
      <c r="E69" s="347" t="s">
        <v>112</v>
      </c>
      <c r="F69" s="347" t="s">
        <v>72</v>
      </c>
      <c r="G69" s="88" t="s">
        <v>221</v>
      </c>
      <c r="H69" s="88"/>
      <c r="I69" s="88"/>
      <c r="J69" s="330"/>
      <c r="K69" s="79">
        <v>21</v>
      </c>
      <c r="L69" s="79">
        <v>9</v>
      </c>
      <c r="M69" s="79">
        <v>1</v>
      </c>
      <c r="N69" s="89">
        <v>1</v>
      </c>
      <c r="O69" s="90">
        <v>0</v>
      </c>
      <c r="P69" s="91">
        <f>N69+O69</f>
        <v>1</v>
      </c>
      <c r="Q69" s="80">
        <f>IFERROR(P69/M69,"-")</f>
        <v>1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1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30"/>
      <c r="B70" s="85"/>
      <c r="C70" s="86"/>
      <c r="D70" s="86"/>
      <c r="E70" s="86"/>
      <c r="F70" s="87"/>
      <c r="G70" s="88"/>
      <c r="H70" s="88"/>
      <c r="I70" s="88"/>
      <c r="J70" s="331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7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30"/>
      <c r="B71" s="37"/>
      <c r="C71" s="21"/>
      <c r="D71" s="21"/>
      <c r="E71" s="21"/>
      <c r="F71" s="22"/>
      <c r="G71" s="36"/>
      <c r="H71" s="36"/>
      <c r="I71" s="73"/>
      <c r="J71" s="332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9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19">
        <f>AB72</f>
        <v>1.3698885017422</v>
      </c>
      <c r="B72" s="39"/>
      <c r="C72" s="39"/>
      <c r="D72" s="39"/>
      <c r="E72" s="39"/>
      <c r="F72" s="39"/>
      <c r="G72" s="40" t="s">
        <v>222</v>
      </c>
      <c r="H72" s="40"/>
      <c r="I72" s="40"/>
      <c r="J72" s="333">
        <f>SUM(J6:J71)</f>
        <v>2870000</v>
      </c>
      <c r="K72" s="41">
        <f>SUM(K6:K71)</f>
        <v>602</v>
      </c>
      <c r="L72" s="41">
        <f>SUM(L6:L71)</f>
        <v>300</v>
      </c>
      <c r="M72" s="41">
        <f>SUM(M6:M71)</f>
        <v>316</v>
      </c>
      <c r="N72" s="41">
        <f>SUM(N6:N71)</f>
        <v>293</v>
      </c>
      <c r="O72" s="41">
        <f>SUM(O6:O71)</f>
        <v>2</v>
      </c>
      <c r="P72" s="41">
        <f>SUM(P6:P71)</f>
        <v>295</v>
      </c>
      <c r="Q72" s="42">
        <f>IFERROR(P72/M72,"-")</f>
        <v>0.93354430379747</v>
      </c>
      <c r="R72" s="76">
        <f>SUM(R6:R71)</f>
        <v>19</v>
      </c>
      <c r="S72" s="76">
        <f>SUM(S6:S71)</f>
        <v>44</v>
      </c>
      <c r="T72" s="42">
        <f>IFERROR(R72/P72,"-")</f>
        <v>0.064406779661017</v>
      </c>
      <c r="U72" s="338">
        <f>IFERROR(J72/P72,"-")</f>
        <v>9728.813559322</v>
      </c>
      <c r="V72" s="44">
        <f>SUM(V6:V71)</f>
        <v>24</v>
      </c>
      <c r="W72" s="42">
        <f>IFERROR(V72/P72,"-")</f>
        <v>0.08135593220339</v>
      </c>
      <c r="X72" s="333">
        <f>SUM(X6:X71)</f>
        <v>3931580</v>
      </c>
      <c r="Y72" s="333">
        <f>IFERROR(X72/P72,"-")</f>
        <v>13327.389830508</v>
      </c>
      <c r="Z72" s="333">
        <f>IFERROR(X72/V72,"-")</f>
        <v>163815.83333333</v>
      </c>
      <c r="AA72" s="333">
        <f>X72-J72</f>
        <v>1061580</v>
      </c>
      <c r="AB72" s="45">
        <f>X72/J72</f>
        <v>1.3698885017422</v>
      </c>
      <c r="AC72" s="58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9"/>
    <mergeCell ref="J65:J69"/>
    <mergeCell ref="U65:U69"/>
    <mergeCell ref="AA65:AA69"/>
    <mergeCell ref="AB65:AB6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1.0345</v>
      </c>
      <c r="B6" s="347" t="s">
        <v>224</v>
      </c>
      <c r="C6" s="347" t="s">
        <v>225</v>
      </c>
      <c r="D6" s="347" t="s">
        <v>226</v>
      </c>
      <c r="E6" s="347" t="s">
        <v>227</v>
      </c>
      <c r="F6" s="347" t="s">
        <v>67</v>
      </c>
      <c r="G6" s="88" t="s">
        <v>228</v>
      </c>
      <c r="H6" s="88" t="s">
        <v>229</v>
      </c>
      <c r="I6" s="88" t="s">
        <v>230</v>
      </c>
      <c r="J6" s="330">
        <v>200000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1</v>
      </c>
      <c r="S6" s="79">
        <v>0</v>
      </c>
      <c r="T6" s="80">
        <f>IFERROR(R6/(P6),"-")</f>
        <v>0.14285714285714</v>
      </c>
      <c r="U6" s="336">
        <f>IFERROR(J6/SUM(N6:O7),"-")</f>
        <v>22222.222222222</v>
      </c>
      <c r="V6" s="82">
        <v>1</v>
      </c>
      <c r="W6" s="80">
        <f>IF(P6=0,"-",V6/P6)</f>
        <v>0.14285714285714</v>
      </c>
      <c r="X6" s="335">
        <v>206000</v>
      </c>
      <c r="Y6" s="336">
        <f>IFERROR(X6/P6,"-")</f>
        <v>29428.571428571</v>
      </c>
      <c r="Z6" s="336">
        <f>IFERROR(X6/V6,"-")</f>
        <v>206000</v>
      </c>
      <c r="AA6" s="330">
        <f>SUM(X6:X7)-SUM(J6:J7)</f>
        <v>6900</v>
      </c>
      <c r="AB6" s="83">
        <f>SUM(X6:X7)/SUM(J6:J7)</f>
        <v>1.0345</v>
      </c>
      <c r="AC6" s="77"/>
      <c r="AD6" s="92">
        <v>1</v>
      </c>
      <c r="AE6" s="93">
        <f>IF(P6=0,"",IF(AD6=0,"",(AD6/P6)))</f>
        <v>0.14285714285714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0.28571428571429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0.28571428571429</v>
      </c>
      <c r="BY6" s="126">
        <v>1</v>
      </c>
      <c r="BZ6" s="127">
        <f>IFERROR(BY6/BW6,"-")</f>
        <v>0.5</v>
      </c>
      <c r="CA6" s="128">
        <v>206000</v>
      </c>
      <c r="CB6" s="129">
        <f>IFERROR(CA6/BW6,"-")</f>
        <v>103000</v>
      </c>
      <c r="CC6" s="130"/>
      <c r="CD6" s="130"/>
      <c r="CE6" s="130">
        <v>1</v>
      </c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206000</v>
      </c>
      <c r="CQ6" s="139">
        <v>206000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231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16</v>
      </c>
      <c r="L7" s="79">
        <v>12</v>
      </c>
      <c r="M7" s="79">
        <v>10</v>
      </c>
      <c r="N7" s="89">
        <v>2</v>
      </c>
      <c r="O7" s="90">
        <v>0</v>
      </c>
      <c r="P7" s="91">
        <f>N7+O7</f>
        <v>2</v>
      </c>
      <c r="Q7" s="80">
        <f>IFERROR(P7/M7,"-")</f>
        <v>0.2</v>
      </c>
      <c r="R7" s="79">
        <v>0</v>
      </c>
      <c r="S7" s="79">
        <v>0</v>
      </c>
      <c r="T7" s="80">
        <f>IFERROR(R7/(P7),"-")</f>
        <v>0</v>
      </c>
      <c r="U7" s="336"/>
      <c r="V7" s="82">
        <v>1</v>
      </c>
      <c r="W7" s="80">
        <f>IF(P7=0,"-",V7/P7)</f>
        <v>0.5</v>
      </c>
      <c r="X7" s="335">
        <v>900</v>
      </c>
      <c r="Y7" s="336">
        <f>IFERROR(X7/P7,"-")</f>
        <v>450</v>
      </c>
      <c r="Z7" s="336">
        <f>IFERROR(X7/V7,"-")</f>
        <v>900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1</v>
      </c>
      <c r="BY7" s="126">
        <v>1</v>
      </c>
      <c r="BZ7" s="127">
        <f>IFERROR(BY7/BW7,"-")</f>
        <v>0.5</v>
      </c>
      <c r="CA7" s="128">
        <v>900</v>
      </c>
      <c r="CB7" s="129">
        <f>IFERROR(CA7/BW7,"-")</f>
        <v>450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900</v>
      </c>
      <c r="CQ7" s="139">
        <v>900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3.6933333333333</v>
      </c>
      <c r="B8" s="347" t="s">
        <v>232</v>
      </c>
      <c r="C8" s="347" t="s">
        <v>225</v>
      </c>
      <c r="D8" s="347" t="s">
        <v>233</v>
      </c>
      <c r="E8" s="347"/>
      <c r="F8" s="347" t="s">
        <v>67</v>
      </c>
      <c r="G8" s="88" t="s">
        <v>234</v>
      </c>
      <c r="H8" s="88" t="s">
        <v>235</v>
      </c>
      <c r="I8" s="88" t="s">
        <v>236</v>
      </c>
      <c r="J8" s="330">
        <v>75000</v>
      </c>
      <c r="K8" s="79">
        <v>0</v>
      </c>
      <c r="L8" s="79">
        <v>0</v>
      </c>
      <c r="M8" s="79">
        <v>0</v>
      </c>
      <c r="N8" s="89">
        <v>21</v>
      </c>
      <c r="O8" s="90">
        <v>0</v>
      </c>
      <c r="P8" s="91">
        <f>N8+O8</f>
        <v>21</v>
      </c>
      <c r="Q8" s="80" t="str">
        <f>IFERROR(P8/M8,"-")</f>
        <v>-</v>
      </c>
      <c r="R8" s="79">
        <v>1</v>
      </c>
      <c r="S8" s="79">
        <v>1</v>
      </c>
      <c r="T8" s="80">
        <f>IFERROR(R8/(P8),"-")</f>
        <v>0.047619047619048</v>
      </c>
      <c r="U8" s="336">
        <f>IFERROR(J8/SUM(N8:O9),"-")</f>
        <v>2678.5714285714</v>
      </c>
      <c r="V8" s="82">
        <v>1</v>
      </c>
      <c r="W8" s="80">
        <f>IF(P8=0,"-",V8/P8)</f>
        <v>0.047619047619048</v>
      </c>
      <c r="X8" s="335">
        <v>5000</v>
      </c>
      <c r="Y8" s="336">
        <f>IFERROR(X8/P8,"-")</f>
        <v>238.09523809524</v>
      </c>
      <c r="Z8" s="336">
        <f>IFERROR(X8/V8,"-")</f>
        <v>5000</v>
      </c>
      <c r="AA8" s="330">
        <f>SUM(X8:X9)-SUM(J8:J9)</f>
        <v>202000</v>
      </c>
      <c r="AB8" s="83">
        <f>SUM(X8:X9)/SUM(J8:J9)</f>
        <v>3.6933333333333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0.19047619047619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0.14285714285714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/>
      <c r="BU8" s="123">
        <v>1</v>
      </c>
      <c r="BV8" s="123"/>
      <c r="BW8" s="124">
        <v>3</v>
      </c>
      <c r="BX8" s="125">
        <f>IF(P8=0,"",IF(BW8=0,"",(BW8/P8)))</f>
        <v>0.14285714285714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0.047619047619048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237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58</v>
      </c>
      <c r="L9" s="79">
        <v>27</v>
      </c>
      <c r="M9" s="79">
        <v>15</v>
      </c>
      <c r="N9" s="89">
        <v>7</v>
      </c>
      <c r="O9" s="90">
        <v>0</v>
      </c>
      <c r="P9" s="91">
        <f>N9+O9</f>
        <v>7</v>
      </c>
      <c r="Q9" s="80">
        <f>IFERROR(P9/M9,"-")</f>
        <v>0.46666666666667</v>
      </c>
      <c r="R9" s="79">
        <v>4</v>
      </c>
      <c r="S9" s="79">
        <v>1</v>
      </c>
      <c r="T9" s="80">
        <f>IFERROR(R9/(P9),"-")</f>
        <v>0.57142857142857</v>
      </c>
      <c r="U9" s="336"/>
      <c r="V9" s="82">
        <v>1</v>
      </c>
      <c r="W9" s="80">
        <f>IF(P9=0,"-",V9/P9)</f>
        <v>0.14285714285714</v>
      </c>
      <c r="X9" s="335">
        <v>272000</v>
      </c>
      <c r="Y9" s="336">
        <f>IFERROR(X9/P9,"-")</f>
        <v>38857.142857143</v>
      </c>
      <c r="Z9" s="336">
        <f>IFERROR(X9/V9,"-")</f>
        <v>272000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>
        <v>1</v>
      </c>
      <c r="BH9" s="112">
        <f>IFERROR(BG9/BE9,"-")</f>
        <v>1</v>
      </c>
      <c r="BI9" s="113">
        <v>40000</v>
      </c>
      <c r="BJ9" s="114">
        <f>IFERROR(BI9/BE9,"-")</f>
        <v>40000</v>
      </c>
      <c r="BK9" s="115"/>
      <c r="BL9" s="115"/>
      <c r="BM9" s="115">
        <v>1</v>
      </c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6</v>
      </c>
      <c r="BX9" s="125">
        <f>IF(P9=0,"",IF(BW9=0,"",(BW9/P9)))</f>
        <v>0.85714285714286</v>
      </c>
      <c r="BY9" s="126">
        <v>1</v>
      </c>
      <c r="BZ9" s="127">
        <f>IFERROR(BY9/BW9,"-")</f>
        <v>0.16666666666667</v>
      </c>
      <c r="CA9" s="128">
        <v>272000</v>
      </c>
      <c r="CB9" s="129">
        <f>IFERROR(CA9/BW9,"-")</f>
        <v>45333.333333333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272000</v>
      </c>
      <c r="CQ9" s="139">
        <v>272000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0.444</v>
      </c>
      <c r="B10" s="347" t="s">
        <v>238</v>
      </c>
      <c r="C10" s="347"/>
      <c r="D10" s="347"/>
      <c r="E10" s="347"/>
      <c r="F10" s="347" t="s">
        <v>67</v>
      </c>
      <c r="G10" s="88" t="s">
        <v>239</v>
      </c>
      <c r="H10" s="88"/>
      <c r="I10" s="88" t="s">
        <v>240</v>
      </c>
      <c r="J10" s="330">
        <v>500000</v>
      </c>
      <c r="K10" s="79">
        <v>0</v>
      </c>
      <c r="L10" s="79">
        <v>0</v>
      </c>
      <c r="M10" s="79">
        <v>0</v>
      </c>
      <c r="N10" s="89">
        <v>106</v>
      </c>
      <c r="O10" s="90">
        <v>0</v>
      </c>
      <c r="P10" s="91">
        <f>N10+O10</f>
        <v>106</v>
      </c>
      <c r="Q10" s="80" t="str">
        <f>IFERROR(P10/M10,"-")</f>
        <v>-</v>
      </c>
      <c r="R10" s="79">
        <v>1</v>
      </c>
      <c r="S10" s="79">
        <v>13</v>
      </c>
      <c r="T10" s="80">
        <f>IFERROR(R10/(P10),"-")</f>
        <v>0.0094339622641509</v>
      </c>
      <c r="U10" s="336">
        <f>IFERROR(J10/SUM(N10:O15),"-")</f>
        <v>3311.2582781457</v>
      </c>
      <c r="V10" s="82">
        <v>2</v>
      </c>
      <c r="W10" s="80">
        <f>IF(P10=0,"-",V10/P10)</f>
        <v>0.018867924528302</v>
      </c>
      <c r="X10" s="335">
        <v>8000</v>
      </c>
      <c r="Y10" s="336">
        <f>IFERROR(X10/P10,"-")</f>
        <v>75.471698113208</v>
      </c>
      <c r="Z10" s="336">
        <f>IFERROR(X10/V10,"-")</f>
        <v>4000</v>
      </c>
      <c r="AA10" s="330">
        <f>SUM(X10:X15)-SUM(J10:J15)</f>
        <v>-278000</v>
      </c>
      <c r="AB10" s="83">
        <f>SUM(X10:X15)/SUM(J10:J15)</f>
        <v>0.444</v>
      </c>
      <c r="AC10" s="77"/>
      <c r="AD10" s="92">
        <v>14</v>
      </c>
      <c r="AE10" s="93">
        <f>IF(P10=0,"",IF(AD10=0,"",(AD10/P10)))</f>
        <v>0.13207547169811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34</v>
      </c>
      <c r="AN10" s="99">
        <f>IF(P10=0,"",IF(AM10=0,"",(AM10/P10)))</f>
        <v>0.32075471698113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12</v>
      </c>
      <c r="AW10" s="105">
        <f>IF(P10=0,"",IF(AV10=0,"",(AV10/P10)))</f>
        <v>0.11320754716981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19</v>
      </c>
      <c r="BF10" s="111">
        <f>IF(P10=0,"",IF(BE10=0,"",(BE10/P10)))</f>
        <v>0.17924528301887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19</v>
      </c>
      <c r="BO10" s="118">
        <f>IF(P10=0,"",IF(BN10=0,"",(BN10/P10)))</f>
        <v>0.17924528301887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6</v>
      </c>
      <c r="BX10" s="125">
        <f>IF(P10=0,"",IF(BW10=0,"",(BW10/P10)))</f>
        <v>0.056603773584906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0.018867924528302</v>
      </c>
      <c r="CH10" s="133">
        <v>2</v>
      </c>
      <c r="CI10" s="134">
        <f>IFERROR(CH10/CF10,"-")</f>
        <v>1</v>
      </c>
      <c r="CJ10" s="135">
        <v>8000</v>
      </c>
      <c r="CK10" s="136">
        <f>IFERROR(CJ10/CF10,"-")</f>
        <v>4000</v>
      </c>
      <c r="CL10" s="137">
        <v>2</v>
      </c>
      <c r="CM10" s="137"/>
      <c r="CN10" s="137"/>
      <c r="CO10" s="138">
        <v>2</v>
      </c>
      <c r="CP10" s="139">
        <v>8000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241</v>
      </c>
      <c r="C11" s="347"/>
      <c r="D11" s="347"/>
      <c r="E11" s="347"/>
      <c r="F11" s="347" t="s">
        <v>67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242</v>
      </c>
      <c r="C12" s="347"/>
      <c r="D12" s="347"/>
      <c r="E12" s="347"/>
      <c r="F12" s="347" t="s">
        <v>67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243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30</v>
      </c>
      <c r="L13" s="79">
        <v>24</v>
      </c>
      <c r="M13" s="79">
        <v>6</v>
      </c>
      <c r="N13" s="89">
        <v>7</v>
      </c>
      <c r="O13" s="90">
        <v>0</v>
      </c>
      <c r="P13" s="91">
        <f>N13+O13</f>
        <v>7</v>
      </c>
      <c r="Q13" s="80">
        <f>IFERROR(P13/M13,"-")</f>
        <v>1.1666666666667</v>
      </c>
      <c r="R13" s="79">
        <v>2</v>
      </c>
      <c r="S13" s="79">
        <v>2</v>
      </c>
      <c r="T13" s="80">
        <f>IFERROR(R13/(P13),"-")</f>
        <v>0.28571428571429</v>
      </c>
      <c r="U13" s="336"/>
      <c r="V13" s="82">
        <v>2</v>
      </c>
      <c r="W13" s="80">
        <f>IF(P13=0,"-",V13/P13)</f>
        <v>0.28571428571429</v>
      </c>
      <c r="X13" s="335">
        <v>56000</v>
      </c>
      <c r="Y13" s="336">
        <f>IFERROR(X13/P13,"-")</f>
        <v>8000</v>
      </c>
      <c r="Z13" s="336">
        <f>IFERROR(X13/V13,"-")</f>
        <v>28000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4</v>
      </c>
      <c r="BO13" s="118">
        <f>IF(P13=0,"",IF(BN13=0,"",(BN13/P13)))</f>
        <v>0.57142857142857</v>
      </c>
      <c r="BP13" s="119">
        <v>2</v>
      </c>
      <c r="BQ13" s="120">
        <f>IFERROR(BP13/BN13,"-")</f>
        <v>0.5</v>
      </c>
      <c r="BR13" s="121">
        <v>56000</v>
      </c>
      <c r="BS13" s="122">
        <f>IFERROR(BR13/BN13,"-")</f>
        <v>14000</v>
      </c>
      <c r="BT13" s="123"/>
      <c r="BU13" s="123"/>
      <c r="BV13" s="123">
        <v>2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2</v>
      </c>
      <c r="CG13" s="132">
        <f>IF(P13=0,"",IF(CF13=0,"",(CF13/P13)))</f>
        <v>0.28571428571429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56000</v>
      </c>
      <c r="CQ13" s="139">
        <v>43000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244</v>
      </c>
      <c r="C14" s="347"/>
      <c r="D14" s="347"/>
      <c r="E14" s="347"/>
      <c r="F14" s="347" t="s">
        <v>72</v>
      </c>
      <c r="G14" s="88"/>
      <c r="H14" s="88"/>
      <c r="I14" s="88"/>
      <c r="J14" s="330"/>
      <c r="K14" s="79">
        <v>15</v>
      </c>
      <c r="L14" s="79">
        <v>12</v>
      </c>
      <c r="M14" s="79">
        <v>9</v>
      </c>
      <c r="N14" s="89">
        <v>6</v>
      </c>
      <c r="O14" s="90">
        <v>0</v>
      </c>
      <c r="P14" s="91">
        <f>N14+O14</f>
        <v>6</v>
      </c>
      <c r="Q14" s="80">
        <f>IFERROR(P14/M14,"-")</f>
        <v>0.66666666666667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245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187</v>
      </c>
      <c r="L15" s="79">
        <v>122</v>
      </c>
      <c r="M15" s="79">
        <v>78</v>
      </c>
      <c r="N15" s="89">
        <v>32</v>
      </c>
      <c r="O15" s="90">
        <v>0</v>
      </c>
      <c r="P15" s="91">
        <f>N15+O15</f>
        <v>32</v>
      </c>
      <c r="Q15" s="80">
        <f>IFERROR(P15/M15,"-")</f>
        <v>0.41025641025641</v>
      </c>
      <c r="R15" s="79">
        <v>1</v>
      </c>
      <c r="S15" s="79">
        <v>5</v>
      </c>
      <c r="T15" s="80">
        <f>IFERROR(R15/(P15),"-")</f>
        <v>0.03125</v>
      </c>
      <c r="U15" s="336"/>
      <c r="V15" s="82">
        <v>3</v>
      </c>
      <c r="W15" s="80">
        <f>IF(P15=0,"-",V15/P15)</f>
        <v>0.09375</v>
      </c>
      <c r="X15" s="335">
        <v>158000</v>
      </c>
      <c r="Y15" s="336">
        <f>IFERROR(X15/P15,"-")</f>
        <v>4937.5</v>
      </c>
      <c r="Z15" s="336">
        <f>IFERROR(X15/V15,"-")</f>
        <v>52666.666666667</v>
      </c>
      <c r="AA15" s="330"/>
      <c r="AB15" s="83"/>
      <c r="AC15" s="77"/>
      <c r="AD15" s="92">
        <v>1</v>
      </c>
      <c r="AE15" s="93">
        <f>IF(P15=0,"",IF(AD15=0,"",(AD15/P15)))</f>
        <v>0.03125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2</v>
      </c>
      <c r="AN15" s="99">
        <f>IF(P15=0,"",IF(AM15=0,"",(AM15/P15)))</f>
        <v>0.0625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3</v>
      </c>
      <c r="AW15" s="105">
        <f>IF(P15=0,"",IF(AV15=0,"",(AV15/P15)))</f>
        <v>0.09375</v>
      </c>
      <c r="AX15" s="104">
        <v>1</v>
      </c>
      <c r="AY15" s="106">
        <f>IFERROR(AX15/AV15,"-")</f>
        <v>0.33333333333333</v>
      </c>
      <c r="AZ15" s="107">
        <v>3000</v>
      </c>
      <c r="BA15" s="108">
        <f>IFERROR(AZ15/AV15,"-")</f>
        <v>1000</v>
      </c>
      <c r="BB15" s="109">
        <v>1</v>
      </c>
      <c r="BC15" s="109"/>
      <c r="BD15" s="109"/>
      <c r="BE15" s="110">
        <v>6</v>
      </c>
      <c r="BF15" s="111">
        <f>IF(P15=0,"",IF(BE15=0,"",(BE15/P15)))</f>
        <v>0.1875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0.28125</v>
      </c>
      <c r="BP15" s="119">
        <v>1</v>
      </c>
      <c r="BQ15" s="120">
        <f>IFERROR(BP15/BN15,"-")</f>
        <v>0.11111111111111</v>
      </c>
      <c r="BR15" s="121">
        <v>1500</v>
      </c>
      <c r="BS15" s="122">
        <f>IFERROR(BR15/BN15,"-")</f>
        <v>166.66666666667</v>
      </c>
      <c r="BT15" s="123">
        <v>1</v>
      </c>
      <c r="BU15" s="123"/>
      <c r="BV15" s="123"/>
      <c r="BW15" s="124">
        <v>9</v>
      </c>
      <c r="BX15" s="125">
        <f>IF(P15=0,"",IF(BW15=0,"",(BW15/P15)))</f>
        <v>0.28125</v>
      </c>
      <c r="BY15" s="126">
        <v>2</v>
      </c>
      <c r="BZ15" s="127">
        <f>IFERROR(BY15/BW15,"-")</f>
        <v>0.22222222222222</v>
      </c>
      <c r="CA15" s="128">
        <v>155000</v>
      </c>
      <c r="CB15" s="129">
        <f>IFERROR(CA15/BW15,"-")</f>
        <v>17222.222222222</v>
      </c>
      <c r="CC15" s="130"/>
      <c r="CD15" s="130">
        <v>1</v>
      </c>
      <c r="CE15" s="130">
        <v>1</v>
      </c>
      <c r="CF15" s="131">
        <v>2</v>
      </c>
      <c r="CG15" s="132">
        <f>IF(P15=0,"",IF(CF15=0,"",(CF15/P15)))</f>
        <v>0.0625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3</v>
      </c>
      <c r="CP15" s="139">
        <v>158000</v>
      </c>
      <c r="CQ15" s="139">
        <v>145000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0.91083870967742</v>
      </c>
      <c r="B18" s="39"/>
      <c r="C18" s="39"/>
      <c r="D18" s="39"/>
      <c r="E18" s="39"/>
      <c r="F18" s="39"/>
      <c r="G18" s="40" t="s">
        <v>246</v>
      </c>
      <c r="H18" s="40"/>
      <c r="I18" s="40"/>
      <c r="J18" s="333">
        <f>SUM(J6:J17)</f>
        <v>775000</v>
      </c>
      <c r="K18" s="41">
        <f>SUM(K6:K17)</f>
        <v>306</v>
      </c>
      <c r="L18" s="41">
        <f>SUM(L6:L17)</f>
        <v>197</v>
      </c>
      <c r="M18" s="41">
        <f>SUM(M6:M17)</f>
        <v>118</v>
      </c>
      <c r="N18" s="41">
        <f>SUM(N6:N17)</f>
        <v>188</v>
      </c>
      <c r="O18" s="41">
        <f>SUM(O6:O17)</f>
        <v>0</v>
      </c>
      <c r="P18" s="41">
        <f>SUM(P6:P17)</f>
        <v>188</v>
      </c>
      <c r="Q18" s="42">
        <f>IFERROR(P18/M18,"-")</f>
        <v>1.5932203389831</v>
      </c>
      <c r="R18" s="76">
        <f>SUM(R6:R17)</f>
        <v>10</v>
      </c>
      <c r="S18" s="76">
        <f>SUM(S6:S17)</f>
        <v>22</v>
      </c>
      <c r="T18" s="42">
        <f>IFERROR(R18/P18,"-")</f>
        <v>0.053191489361702</v>
      </c>
      <c r="U18" s="338">
        <f>IFERROR(J18/P18,"-")</f>
        <v>4122.3404255319</v>
      </c>
      <c r="V18" s="44">
        <f>SUM(V6:V17)</f>
        <v>11</v>
      </c>
      <c r="W18" s="42">
        <f>IFERROR(V18/P18,"-")</f>
        <v>0.058510638297872</v>
      </c>
      <c r="X18" s="333">
        <f>SUM(X6:X17)</f>
        <v>705900</v>
      </c>
      <c r="Y18" s="333">
        <f>IFERROR(X18/P18,"-")</f>
        <v>3754.7872340426</v>
      </c>
      <c r="Z18" s="333">
        <f>IFERROR(X18/V18,"-")</f>
        <v>64172.727272727</v>
      </c>
      <c r="AA18" s="333">
        <f>X18-J18</f>
        <v>-69100</v>
      </c>
      <c r="AB18" s="45">
        <f>X18/J18</f>
        <v>0.91083870967742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13.804</v>
      </c>
      <c r="B6" s="347" t="s">
        <v>248</v>
      </c>
      <c r="C6" s="347" t="s">
        <v>249</v>
      </c>
      <c r="D6" s="347" t="s">
        <v>250</v>
      </c>
      <c r="E6" s="347" t="s">
        <v>251</v>
      </c>
      <c r="F6" s="347" t="s">
        <v>104</v>
      </c>
      <c r="G6" s="88" t="s">
        <v>252</v>
      </c>
      <c r="H6" s="88" t="s">
        <v>253</v>
      </c>
      <c r="I6" s="88" t="s">
        <v>230</v>
      </c>
      <c r="J6" s="330">
        <v>125000</v>
      </c>
      <c r="K6" s="79">
        <v>87</v>
      </c>
      <c r="L6" s="79">
        <v>0</v>
      </c>
      <c r="M6" s="79">
        <v>406</v>
      </c>
      <c r="N6" s="89">
        <v>39</v>
      </c>
      <c r="O6" s="90">
        <v>0</v>
      </c>
      <c r="P6" s="91">
        <f>N6+O6</f>
        <v>39</v>
      </c>
      <c r="Q6" s="80">
        <f>IFERROR(P6/M6,"-")</f>
        <v>0.096059113300493</v>
      </c>
      <c r="R6" s="79">
        <v>3</v>
      </c>
      <c r="S6" s="79">
        <v>9</v>
      </c>
      <c r="T6" s="80">
        <f>IFERROR(R6/(P6),"-")</f>
        <v>0.076923076923077</v>
      </c>
      <c r="U6" s="336">
        <f>IFERROR(J6/SUM(N6:O7),"-")</f>
        <v>1008.064516129</v>
      </c>
      <c r="V6" s="82">
        <v>2</v>
      </c>
      <c r="W6" s="80">
        <f>IF(P6=0,"-",V6/P6)</f>
        <v>0.051282051282051</v>
      </c>
      <c r="X6" s="335">
        <v>211000</v>
      </c>
      <c r="Y6" s="336">
        <f>IFERROR(X6/P6,"-")</f>
        <v>5410.2564102564</v>
      </c>
      <c r="Z6" s="336">
        <f>IFERROR(X6/V6,"-")</f>
        <v>105500</v>
      </c>
      <c r="AA6" s="330">
        <f>SUM(X6:X7)-SUM(J6:J7)</f>
        <v>1600500</v>
      </c>
      <c r="AB6" s="83">
        <f>SUM(X6:X7)/SUM(J6:J7)</f>
        <v>13.804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10</v>
      </c>
      <c r="AN6" s="99">
        <f>IF(P6=0,"",IF(AM6=0,"",(AM6/P6)))</f>
        <v>0.25641025641026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0.17948717948718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0.1025641025641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12</v>
      </c>
      <c r="BO6" s="118">
        <f>IF(P6=0,"",IF(BN6=0,"",(BN6/P6)))</f>
        <v>0.30769230769231</v>
      </c>
      <c r="BP6" s="119">
        <v>1</v>
      </c>
      <c r="BQ6" s="120">
        <f>IFERROR(BP6/BN6,"-")</f>
        <v>0.083333333333333</v>
      </c>
      <c r="BR6" s="121">
        <v>76000</v>
      </c>
      <c r="BS6" s="122">
        <f>IFERROR(BR6/BN6,"-")</f>
        <v>6333.3333333333</v>
      </c>
      <c r="BT6" s="123"/>
      <c r="BU6" s="123"/>
      <c r="BV6" s="123">
        <v>1</v>
      </c>
      <c r="BW6" s="124">
        <v>5</v>
      </c>
      <c r="BX6" s="125">
        <f>IF(P6=0,"",IF(BW6=0,"",(BW6/P6)))</f>
        <v>0.12820512820513</v>
      </c>
      <c r="BY6" s="126">
        <v>1</v>
      </c>
      <c r="BZ6" s="127">
        <f>IFERROR(BY6/BW6,"-")</f>
        <v>0.2</v>
      </c>
      <c r="CA6" s="128">
        <v>135000</v>
      </c>
      <c r="CB6" s="129">
        <f>IFERROR(CA6/BW6,"-")</f>
        <v>27000</v>
      </c>
      <c r="CC6" s="130"/>
      <c r="CD6" s="130"/>
      <c r="CE6" s="130">
        <v>1</v>
      </c>
      <c r="CF6" s="131">
        <v>1</v>
      </c>
      <c r="CG6" s="132">
        <f>IF(P6=0,"",IF(CF6=0,"",(CF6/P6)))</f>
        <v>0.025641025641026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211000</v>
      </c>
      <c r="CQ6" s="139">
        <v>135000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327</v>
      </c>
      <c r="L7" s="79">
        <v>179</v>
      </c>
      <c r="M7" s="79">
        <v>201</v>
      </c>
      <c r="N7" s="89">
        <v>83</v>
      </c>
      <c r="O7" s="90">
        <v>2</v>
      </c>
      <c r="P7" s="91">
        <f>N7+O7</f>
        <v>85</v>
      </c>
      <c r="Q7" s="80">
        <f>IFERROR(P7/M7,"-")</f>
        <v>0.4228855721393</v>
      </c>
      <c r="R7" s="79">
        <v>9</v>
      </c>
      <c r="S7" s="79">
        <v>17</v>
      </c>
      <c r="T7" s="80">
        <f>IFERROR(R7/(P7),"-")</f>
        <v>0.10588235294118</v>
      </c>
      <c r="U7" s="336"/>
      <c r="V7" s="82">
        <v>8</v>
      </c>
      <c r="W7" s="80">
        <f>IF(P7=0,"-",V7/P7)</f>
        <v>0.094117647058824</v>
      </c>
      <c r="X7" s="335">
        <v>1514500</v>
      </c>
      <c r="Y7" s="336">
        <f>IFERROR(X7/P7,"-")</f>
        <v>17817.647058824</v>
      </c>
      <c r="Z7" s="336">
        <f>IFERROR(X7/V7,"-")</f>
        <v>189312.5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23</v>
      </c>
      <c r="AN7" s="99">
        <f>IF(P7=0,"",IF(AM7=0,"",(AM7/P7)))</f>
        <v>0.27058823529412</v>
      </c>
      <c r="AO7" s="98">
        <v>1</v>
      </c>
      <c r="AP7" s="100">
        <f>IFERROR(AO7/AM7,"-")</f>
        <v>0.043478260869565</v>
      </c>
      <c r="AQ7" s="101">
        <v>25000</v>
      </c>
      <c r="AR7" s="102">
        <f>IFERROR(AQ7/AM7,"-")</f>
        <v>1086.9565217391</v>
      </c>
      <c r="AS7" s="103"/>
      <c r="AT7" s="103"/>
      <c r="AU7" s="103">
        <v>1</v>
      </c>
      <c r="AV7" s="104">
        <v>6</v>
      </c>
      <c r="AW7" s="105">
        <f>IF(P7=0,"",IF(AV7=0,"",(AV7/P7)))</f>
        <v>0.070588235294118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0.094117647058824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22</v>
      </c>
      <c r="BO7" s="118">
        <f>IF(P7=0,"",IF(BN7=0,"",(BN7/P7)))</f>
        <v>0.25882352941176</v>
      </c>
      <c r="BP7" s="119">
        <v>1</v>
      </c>
      <c r="BQ7" s="120">
        <f>IFERROR(BP7/BN7,"-")</f>
        <v>0.045454545454545</v>
      </c>
      <c r="BR7" s="121">
        <v>25000</v>
      </c>
      <c r="BS7" s="122">
        <f>IFERROR(BR7/BN7,"-")</f>
        <v>1136.3636363636</v>
      </c>
      <c r="BT7" s="123"/>
      <c r="BU7" s="123"/>
      <c r="BV7" s="123">
        <v>1</v>
      </c>
      <c r="BW7" s="124">
        <v>20</v>
      </c>
      <c r="BX7" s="125">
        <f>IF(P7=0,"",IF(BW7=0,"",(BW7/P7)))</f>
        <v>0.23529411764706</v>
      </c>
      <c r="BY7" s="126">
        <v>4</v>
      </c>
      <c r="BZ7" s="127">
        <f>IFERROR(BY7/BW7,"-")</f>
        <v>0.2</v>
      </c>
      <c r="CA7" s="128">
        <v>1456500</v>
      </c>
      <c r="CB7" s="129">
        <f>IFERROR(CA7/BW7,"-")</f>
        <v>72825</v>
      </c>
      <c r="CC7" s="130">
        <v>2</v>
      </c>
      <c r="CD7" s="130"/>
      <c r="CE7" s="130">
        <v>2</v>
      </c>
      <c r="CF7" s="131">
        <v>6</v>
      </c>
      <c r="CG7" s="132">
        <f>IF(P7=0,"",IF(CF7=0,"",(CF7/P7)))</f>
        <v>0.070588235294118</v>
      </c>
      <c r="CH7" s="133">
        <v>3</v>
      </c>
      <c r="CI7" s="134">
        <f>IFERROR(CH7/CF7,"-")</f>
        <v>0.5</v>
      </c>
      <c r="CJ7" s="135">
        <v>46000</v>
      </c>
      <c r="CK7" s="136">
        <f>IFERROR(CJ7/CF7,"-")</f>
        <v>7666.6666666667</v>
      </c>
      <c r="CL7" s="137">
        <v>2</v>
      </c>
      <c r="CM7" s="137"/>
      <c r="CN7" s="137">
        <v>1</v>
      </c>
      <c r="CO7" s="138">
        <v>8</v>
      </c>
      <c r="CP7" s="139">
        <v>1514500</v>
      </c>
      <c r="CQ7" s="139">
        <v>1280000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13.804</v>
      </c>
      <c r="B10" s="39"/>
      <c r="C10" s="39"/>
      <c r="D10" s="39"/>
      <c r="E10" s="39"/>
      <c r="F10" s="39"/>
      <c r="G10" s="40" t="s">
        <v>255</v>
      </c>
      <c r="H10" s="40"/>
      <c r="I10" s="40"/>
      <c r="J10" s="333">
        <f>SUM(J6:J9)</f>
        <v>125000</v>
      </c>
      <c r="K10" s="41">
        <f>SUM(K6:K9)</f>
        <v>414</v>
      </c>
      <c r="L10" s="41">
        <f>SUM(L6:L9)</f>
        <v>179</v>
      </c>
      <c r="M10" s="41">
        <f>SUM(M6:M9)</f>
        <v>607</v>
      </c>
      <c r="N10" s="41">
        <f>SUM(N6:N9)</f>
        <v>122</v>
      </c>
      <c r="O10" s="41">
        <f>SUM(O6:O9)</f>
        <v>2</v>
      </c>
      <c r="P10" s="41">
        <f>SUM(P6:P9)</f>
        <v>124</v>
      </c>
      <c r="Q10" s="42">
        <f>IFERROR(P10/M10,"-")</f>
        <v>0.20428336079077</v>
      </c>
      <c r="R10" s="76">
        <f>SUM(R6:R9)</f>
        <v>12</v>
      </c>
      <c r="S10" s="76">
        <f>SUM(S6:S9)</f>
        <v>26</v>
      </c>
      <c r="T10" s="42">
        <f>IFERROR(R10/P10,"-")</f>
        <v>0.096774193548387</v>
      </c>
      <c r="U10" s="338">
        <f>IFERROR(J10/P10,"-")</f>
        <v>1008.064516129</v>
      </c>
      <c r="V10" s="44">
        <f>SUM(V6:V9)</f>
        <v>10</v>
      </c>
      <c r="W10" s="42">
        <f>IFERROR(V10/P10,"-")</f>
        <v>0.080645161290323</v>
      </c>
      <c r="X10" s="333">
        <f>SUM(X6:X9)</f>
        <v>1725500</v>
      </c>
      <c r="Y10" s="333">
        <f>IFERROR(X10/P10,"-")</f>
        <v>13915.322580645</v>
      </c>
      <c r="Z10" s="333">
        <f>IFERROR(X10/V10,"-")</f>
        <v>172550</v>
      </c>
      <c r="AA10" s="333">
        <f>X10-J10</f>
        <v>1600500</v>
      </c>
      <c r="AB10" s="45">
        <f>X10/J10</f>
        <v>13.804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256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257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258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260</v>
      </c>
      <c r="C6" s="347"/>
      <c r="D6" s="347" t="s">
        <v>104</v>
      </c>
      <c r="E6" s="175" t="s">
        <v>261</v>
      </c>
      <c r="F6" s="175" t="s">
        <v>262</v>
      </c>
      <c r="G6" s="340">
        <v>0</v>
      </c>
      <c r="H6" s="340">
        <v>1500</v>
      </c>
      <c r="I6" s="176">
        <v>0</v>
      </c>
      <c r="J6" s="176">
        <v>0</v>
      </c>
      <c r="K6" s="176">
        <v>7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263</v>
      </c>
      <c r="C7" s="347"/>
      <c r="D7" s="347" t="s">
        <v>104</v>
      </c>
      <c r="E7" s="175" t="s">
        <v>264</v>
      </c>
      <c r="F7" s="175" t="s">
        <v>262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266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257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267</v>
      </c>
      <c r="C6" s="347" t="s">
        <v>268</v>
      </c>
      <c r="D6" s="347" t="s">
        <v>269</v>
      </c>
      <c r="E6" s="175" t="s">
        <v>270</v>
      </c>
      <c r="F6" s="175" t="s">
        <v>262</v>
      </c>
      <c r="G6" s="340">
        <v>0</v>
      </c>
      <c r="H6" s="176">
        <v>0</v>
      </c>
      <c r="I6" s="176">
        <v>0</v>
      </c>
      <c r="J6" s="176">
        <v>12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1.8161425020174</v>
      </c>
      <c r="B7" s="347" t="s">
        <v>271</v>
      </c>
      <c r="C7" s="347" t="s">
        <v>268</v>
      </c>
      <c r="D7" s="347" t="s">
        <v>269</v>
      </c>
      <c r="E7" s="175" t="s">
        <v>272</v>
      </c>
      <c r="F7" s="175" t="s">
        <v>262</v>
      </c>
      <c r="G7" s="340">
        <v>8308935</v>
      </c>
      <c r="H7" s="176">
        <v>6593</v>
      </c>
      <c r="I7" s="176">
        <v>0</v>
      </c>
      <c r="J7" s="176">
        <v>330433</v>
      </c>
      <c r="K7" s="177">
        <v>2242</v>
      </c>
      <c r="L7" s="179">
        <f>IFERROR(K7/J7,"-")</f>
        <v>0.0067850366034869</v>
      </c>
      <c r="M7" s="176">
        <v>82</v>
      </c>
      <c r="N7" s="176">
        <v>792</v>
      </c>
      <c r="O7" s="179">
        <f>IFERROR(M7/(K7),"-")</f>
        <v>0.03657448706512</v>
      </c>
      <c r="P7" s="180">
        <f>IFERROR(G7/SUM(K7:K7),"-")</f>
        <v>3706.0370205174</v>
      </c>
      <c r="Q7" s="181">
        <v>294</v>
      </c>
      <c r="R7" s="179">
        <f>IF(K7=0,"-",Q7/K7)</f>
        <v>0.13113291703836</v>
      </c>
      <c r="S7" s="345">
        <v>15090210</v>
      </c>
      <c r="T7" s="346">
        <f>IFERROR(S7/K7,"-")</f>
        <v>6730.6913470116</v>
      </c>
      <c r="U7" s="346">
        <f>IFERROR(S7/Q7,"-")</f>
        <v>51327.244897959</v>
      </c>
      <c r="V7" s="340">
        <f>SUM(S7:S7)-SUM(G7:G7)</f>
        <v>6781275</v>
      </c>
      <c r="W7" s="183">
        <f>SUM(S7:S7)/SUM(G7:G7)</f>
        <v>1.8161425020174</v>
      </c>
      <c r="Y7" s="184">
        <v>3</v>
      </c>
      <c r="Z7" s="185">
        <f>IF(K7=0,"",IF(Y7=0,"",(Y7/K7)))</f>
        <v>0.0013380909901873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0.0026761819803747</v>
      </c>
      <c r="AJ7" s="190">
        <v>1</v>
      </c>
      <c r="AK7" s="192">
        <f>IFERROR(AJ7/AH7,"-")</f>
        <v>0.16666666666667</v>
      </c>
      <c r="AL7" s="193">
        <v>8000</v>
      </c>
      <c r="AM7" s="194">
        <f>IFERROR(AL7/AH7,"-")</f>
        <v>1333.3333333333</v>
      </c>
      <c r="AN7" s="195"/>
      <c r="AO7" s="195">
        <v>1</v>
      </c>
      <c r="AP7" s="195"/>
      <c r="AQ7" s="196">
        <v>13</v>
      </c>
      <c r="AR7" s="197">
        <f>IF(K7=0,"",IF(AQ7=0,"",(AQ7/K7)))</f>
        <v>0.0057983942908118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107</v>
      </c>
      <c r="BA7" s="203">
        <f>IF(K7=0,"",IF(AZ7=0,"",(AZ7/K7)))</f>
        <v>0.047725245316682</v>
      </c>
      <c r="BB7" s="202">
        <v>7</v>
      </c>
      <c r="BC7" s="204">
        <f>IFERROR(BB7/AZ7,"-")</f>
        <v>0.065420560747664</v>
      </c>
      <c r="BD7" s="205">
        <v>74500</v>
      </c>
      <c r="BE7" s="206">
        <f>IFERROR(BD7/AZ7,"-")</f>
        <v>696.26168224299</v>
      </c>
      <c r="BF7" s="207">
        <v>3</v>
      </c>
      <c r="BG7" s="207">
        <v>1</v>
      </c>
      <c r="BH7" s="207">
        <v>3</v>
      </c>
      <c r="BI7" s="208">
        <v>1378</v>
      </c>
      <c r="BJ7" s="209">
        <f>IF(K7=0,"",IF(BI7=0,"",(BI7/K7)))</f>
        <v>0.61462979482605</v>
      </c>
      <c r="BK7" s="210">
        <v>158</v>
      </c>
      <c r="BL7" s="211">
        <f>IFERROR(BK7/BI7,"-")</f>
        <v>0.11465892597968</v>
      </c>
      <c r="BM7" s="212">
        <v>6866470</v>
      </c>
      <c r="BN7" s="213">
        <f>IFERROR(BM7/BI7,"-")</f>
        <v>4982.9245283019</v>
      </c>
      <c r="BO7" s="214">
        <v>67</v>
      </c>
      <c r="BP7" s="214">
        <v>21</v>
      </c>
      <c r="BQ7" s="214">
        <v>70</v>
      </c>
      <c r="BR7" s="215">
        <v>622</v>
      </c>
      <c r="BS7" s="216">
        <f>IF(K7=0,"",IF(BR7=0,"",(BR7/K7)))</f>
        <v>0.27743086529884</v>
      </c>
      <c r="BT7" s="217">
        <v>111</v>
      </c>
      <c r="BU7" s="218">
        <f>IFERROR(BT7/BR7,"-")</f>
        <v>0.17845659163987</v>
      </c>
      <c r="BV7" s="219">
        <v>6619515</v>
      </c>
      <c r="BW7" s="220">
        <f>IFERROR(BV7/BR7,"-")</f>
        <v>10642.307073955</v>
      </c>
      <c r="BX7" s="221">
        <v>38</v>
      </c>
      <c r="BY7" s="221">
        <v>13</v>
      </c>
      <c r="BZ7" s="221">
        <v>60</v>
      </c>
      <c r="CA7" s="222">
        <v>113</v>
      </c>
      <c r="CB7" s="223">
        <f>IF(K7=0,"",IF(CA7=0,"",(CA7/K7)))</f>
        <v>0.050401427297056</v>
      </c>
      <c r="CC7" s="224">
        <v>17</v>
      </c>
      <c r="CD7" s="225">
        <f>IFERROR(CC7/CA7,"-")</f>
        <v>0.15044247787611</v>
      </c>
      <c r="CE7" s="226">
        <v>1521725</v>
      </c>
      <c r="CF7" s="227">
        <f>IFERROR(CE7/CA7,"-")</f>
        <v>13466.592920354</v>
      </c>
      <c r="CG7" s="228">
        <v>5</v>
      </c>
      <c r="CH7" s="228">
        <v>2</v>
      </c>
      <c r="CI7" s="228">
        <v>10</v>
      </c>
      <c r="CJ7" s="229">
        <v>294</v>
      </c>
      <c r="CK7" s="230">
        <v>15090210</v>
      </c>
      <c r="CL7" s="230">
        <v>1570000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0.65239131179899</v>
      </c>
      <c r="B8" s="347" t="s">
        <v>273</v>
      </c>
      <c r="C8" s="347" t="s">
        <v>268</v>
      </c>
      <c r="D8" s="347" t="s">
        <v>269</v>
      </c>
      <c r="E8" s="175" t="s">
        <v>274</v>
      </c>
      <c r="F8" s="175" t="s">
        <v>262</v>
      </c>
      <c r="G8" s="340">
        <v>3967864</v>
      </c>
      <c r="H8" s="176">
        <v>3062</v>
      </c>
      <c r="I8" s="176">
        <v>0</v>
      </c>
      <c r="J8" s="176">
        <v>76518</v>
      </c>
      <c r="K8" s="177">
        <v>1443</v>
      </c>
      <c r="L8" s="179">
        <f>IFERROR(K8/J8,"-")</f>
        <v>0.018858307849134</v>
      </c>
      <c r="M8" s="176">
        <v>21</v>
      </c>
      <c r="N8" s="176">
        <v>511</v>
      </c>
      <c r="O8" s="179">
        <f>IFERROR(M8/(K8),"-")</f>
        <v>0.014553014553015</v>
      </c>
      <c r="P8" s="180">
        <f>IFERROR(G8/SUM(K8:K8),"-")</f>
        <v>2749.7325017325</v>
      </c>
      <c r="Q8" s="181">
        <v>130</v>
      </c>
      <c r="R8" s="179">
        <f>IF(K8=0,"-",Q8/K8)</f>
        <v>0.09009009009009</v>
      </c>
      <c r="S8" s="345">
        <v>2588600</v>
      </c>
      <c r="T8" s="346">
        <f>IFERROR(S8/K8,"-")</f>
        <v>1793.9015939016</v>
      </c>
      <c r="U8" s="346">
        <f>IFERROR(S8/Q8,"-")</f>
        <v>19912.307692308</v>
      </c>
      <c r="V8" s="340">
        <f>SUM(S8:S8)-SUM(G8:G8)</f>
        <v>-1379264</v>
      </c>
      <c r="W8" s="183">
        <f>SUM(S8:S8)/SUM(G8:G8)</f>
        <v>0.65239131179899</v>
      </c>
      <c r="Y8" s="184">
        <v>87</v>
      </c>
      <c r="Z8" s="185">
        <f>IF(K8=0,"",IF(Y8=0,"",(Y8/K8)))</f>
        <v>0.06029106029106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238</v>
      </c>
      <c r="AI8" s="191">
        <f>IF(K8=0,"",IF(AH8=0,"",(AH8/K8)))</f>
        <v>0.16493416493416</v>
      </c>
      <c r="AJ8" s="190">
        <v>8</v>
      </c>
      <c r="AK8" s="192">
        <f>IFERROR(AJ8/AH8,"-")</f>
        <v>0.033613445378151</v>
      </c>
      <c r="AL8" s="193">
        <v>89600</v>
      </c>
      <c r="AM8" s="194">
        <f>IFERROR(AL8/AH8,"-")</f>
        <v>376.47058823529</v>
      </c>
      <c r="AN8" s="195">
        <v>4</v>
      </c>
      <c r="AO8" s="195">
        <v>2</v>
      </c>
      <c r="AP8" s="195">
        <v>2</v>
      </c>
      <c r="AQ8" s="196">
        <v>199</v>
      </c>
      <c r="AR8" s="197">
        <f>IF(K8=0,"",IF(AQ8=0,"",(AQ8/K8)))</f>
        <v>0.13790713790714</v>
      </c>
      <c r="AS8" s="196">
        <v>12</v>
      </c>
      <c r="AT8" s="198">
        <f>IFERROR(AS8/AQ8,"-")</f>
        <v>0.060301507537688</v>
      </c>
      <c r="AU8" s="199">
        <v>188000</v>
      </c>
      <c r="AV8" s="200">
        <f>IFERROR(AU8/AQ8,"-")</f>
        <v>944.72361809045</v>
      </c>
      <c r="AW8" s="201">
        <v>9</v>
      </c>
      <c r="AX8" s="201">
        <v>1</v>
      </c>
      <c r="AY8" s="201">
        <v>2</v>
      </c>
      <c r="AZ8" s="202">
        <v>353</v>
      </c>
      <c r="BA8" s="203">
        <f>IF(K8=0,"",IF(AZ8=0,"",(AZ8/K8)))</f>
        <v>0.24462924462924</v>
      </c>
      <c r="BB8" s="202">
        <v>31</v>
      </c>
      <c r="BC8" s="204">
        <f>IFERROR(BB8/AZ8,"-")</f>
        <v>0.087818696883853</v>
      </c>
      <c r="BD8" s="205">
        <v>428000</v>
      </c>
      <c r="BE8" s="206">
        <f>IFERROR(BD8/AZ8,"-")</f>
        <v>1212.4645892351</v>
      </c>
      <c r="BF8" s="207">
        <v>20</v>
      </c>
      <c r="BG8" s="207">
        <v>7</v>
      </c>
      <c r="BH8" s="207">
        <v>4</v>
      </c>
      <c r="BI8" s="208">
        <v>376</v>
      </c>
      <c r="BJ8" s="209">
        <f>IF(K8=0,"",IF(BI8=0,"",(BI8/K8)))</f>
        <v>0.26056826056826</v>
      </c>
      <c r="BK8" s="210">
        <v>52</v>
      </c>
      <c r="BL8" s="211">
        <f>IFERROR(BK8/BI8,"-")</f>
        <v>0.13829787234043</v>
      </c>
      <c r="BM8" s="212">
        <v>558000</v>
      </c>
      <c r="BN8" s="213">
        <f>IFERROR(BM8/BI8,"-")</f>
        <v>1484.0425531915</v>
      </c>
      <c r="BO8" s="214">
        <v>33</v>
      </c>
      <c r="BP8" s="214">
        <v>4</v>
      </c>
      <c r="BQ8" s="214">
        <v>15</v>
      </c>
      <c r="BR8" s="215">
        <v>168</v>
      </c>
      <c r="BS8" s="216">
        <f>IF(K8=0,"",IF(BR8=0,"",(BR8/K8)))</f>
        <v>0.11642411642412</v>
      </c>
      <c r="BT8" s="217">
        <v>25</v>
      </c>
      <c r="BU8" s="218">
        <f>IFERROR(BT8/BR8,"-")</f>
        <v>0.14880952380952</v>
      </c>
      <c r="BV8" s="219">
        <v>1307000</v>
      </c>
      <c r="BW8" s="220">
        <f>IFERROR(BV8/BR8,"-")</f>
        <v>7779.7619047619</v>
      </c>
      <c r="BX8" s="221">
        <v>5</v>
      </c>
      <c r="BY8" s="221">
        <v>6</v>
      </c>
      <c r="BZ8" s="221">
        <v>14</v>
      </c>
      <c r="CA8" s="222">
        <v>22</v>
      </c>
      <c r="CB8" s="223">
        <f>IF(K8=0,"",IF(CA8=0,"",(CA8/K8)))</f>
        <v>0.015246015246015</v>
      </c>
      <c r="CC8" s="224">
        <v>2</v>
      </c>
      <c r="CD8" s="225">
        <f>IFERROR(CC8/CA8,"-")</f>
        <v>0.090909090909091</v>
      </c>
      <c r="CE8" s="226">
        <v>18000</v>
      </c>
      <c r="CF8" s="227">
        <f>IFERROR(CE8/CA8,"-")</f>
        <v>818.18181818182</v>
      </c>
      <c r="CG8" s="228">
        <v>1</v>
      </c>
      <c r="CH8" s="228">
        <v>1</v>
      </c>
      <c r="CI8" s="228"/>
      <c r="CJ8" s="229">
        <v>130</v>
      </c>
      <c r="CK8" s="230">
        <v>2588600</v>
      </c>
      <c r="CL8" s="230">
        <v>755000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275</v>
      </c>
      <c r="C9" s="347" t="s">
        <v>268</v>
      </c>
      <c r="D9" s="347" t="s">
        <v>269</v>
      </c>
      <c r="E9" s="175" t="s">
        <v>276</v>
      </c>
      <c r="F9" s="175" t="s">
        <v>262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277</v>
      </c>
      <c r="F12" s="251"/>
      <c r="G12" s="343">
        <f>SUM(G6:G11)</f>
        <v>12276799</v>
      </c>
      <c r="H12" s="250">
        <f>SUM(H6:H11)</f>
        <v>9655</v>
      </c>
      <c r="I12" s="250">
        <f>SUM(I6:I11)</f>
        <v>0</v>
      </c>
      <c r="J12" s="250">
        <f>SUM(J6:J11)</f>
        <v>406963</v>
      </c>
      <c r="K12" s="250">
        <f>SUM(K6:K11)</f>
        <v>3685</v>
      </c>
      <c r="L12" s="252">
        <f>IFERROR(K12/J12,"-")</f>
        <v>0.0090548772247108</v>
      </c>
      <c r="M12" s="253">
        <f>SUM(M6:M11)</f>
        <v>103</v>
      </c>
      <c r="N12" s="253">
        <f>SUM(N6:N11)</f>
        <v>1303</v>
      </c>
      <c r="O12" s="252">
        <f>IFERROR(M12/K12,"-")</f>
        <v>0.027951153324288</v>
      </c>
      <c r="P12" s="254">
        <f>IFERROR(G12/K12,"-")</f>
        <v>3331.5601085482</v>
      </c>
      <c r="Q12" s="255">
        <f>SUM(Q6:Q11)</f>
        <v>424</v>
      </c>
      <c r="R12" s="252">
        <f>IFERROR(Q12/K12,"-")</f>
        <v>0.11506105834464</v>
      </c>
      <c r="S12" s="343">
        <f>SUM(S6:S11)</f>
        <v>17678810</v>
      </c>
      <c r="T12" s="343">
        <f>IFERROR(S12/K12,"-")</f>
        <v>4797.5061058345</v>
      </c>
      <c r="U12" s="343">
        <f>IFERROR(S12/Q12,"-")</f>
        <v>41695.306603774</v>
      </c>
      <c r="V12" s="343">
        <f>S12-G12</f>
        <v>5402011</v>
      </c>
      <c r="W12" s="256">
        <f>S12/G12</f>
        <v>1.4400178743661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