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<sst xmlns="http://schemas.openxmlformats.org/spreadsheetml/2006/main" uniqueCount="288">
  <si>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</si>
  <si>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</si>
  <si>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</si>
  <si>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</si>
  <si>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</si>
  <si>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</si>
  <si>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</si>
  <si>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</si>
  <si>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</si>
  <si>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</si>
  <si>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</si>
  <si>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</si>
  <si>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</si>
  <si>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</si>
  <si>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</si>
  <si>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</si>
  <si>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</si>
  <si>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</si>
  <si>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</si>
  <si>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</si>
  <si>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</si>
  <si>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</si>
  <si>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</si>
  <si>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</si>
  <si>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</si>
  <si>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</si>
  <si>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</si>
  <si>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</si>
  <si>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</si>
  <si>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</si>
  <si>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</si>
  <si>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</si>
  <si>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</si>
  <si>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</si>
  <si>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</si>
  <si>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</si>
  <si>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</si>
  <si>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</si>
  <si>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</si>
  <si>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</si>
  <si>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</si>
  <si>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</si>
  <si>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</si>
  <si>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</si>
  <si>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</si>
  <si>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</si>
  <si>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</si>
  <si>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</si>
  <si>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</si>
  <si>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</si>
  <si>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</si>
  <si>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</si>
  <si>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</si>
  <si>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</si>
  <si>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</si>
  <si>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</si>
  <si>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</si>
  <si>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</si>
  <si>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</si>
  <si>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</si>
  <si>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</si>
  <si>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</si>
  <si>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</si>
  <si>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</si>
  <si>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ln_ink559</t>
  </si>
  <si>
    <t>右女9版(ヘスティア)(LINEver)（高宮菜々子）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</si>
  <si>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</si>
  <si>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</si>
  <si>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</si>
  <si>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</si>
  <si>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</si>
  <si>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ic3633</t>
  </si>
  <si>
    <t>空電</t>
  </si>
  <si>
    <t>ln_ink560</t>
  </si>
  <si>
    <t>半5段つかみ15段</t>
  </si>
  <si>
    <t>ic3634</t>
  </si>
  <si>
    <t>ln_ink561</t>
  </si>
  <si>
    <t>老人ホーム版(LINEver)（晶エリー）</t>
  </si>
  <si>
    <t>LINEで出会いリクルート80歳まで応募可</t>
  </si>
  <si>
    <t>16～31日</t>
  </si>
  <si>
    <t>ic3635</t>
  </si>
  <si>
    <t>ln_ink562</t>
  </si>
  <si>
    <t>ic3636</t>
  </si>
  <si>
    <t>ln_ink563</t>
  </si>
  <si>
    <t>右女9版(ヘスティア)(LINEver)（晶エリー）</t>
  </si>
  <si>
    <t>白髪まじりの男性に出会いたい女性がLINEを待ってる</t>
  </si>
  <si>
    <t>サンスポ関西</t>
  </si>
  <si>
    <t>ic3637</t>
  </si>
  <si>
    <t>ln_ink564</t>
  </si>
  <si>
    <t>ic3638</t>
  </si>
  <si>
    <t>ln_ink565</t>
  </si>
  <si>
    <t>女優大版１(LINEver)（藤井レイラ）</t>
  </si>
  <si>
    <t>出会い探しは</t>
  </si>
  <si>
    <t>ic3639</t>
  </si>
  <si>
    <t>ln_ink566</t>
  </si>
  <si>
    <t>ic3640</t>
  </si>
  <si>
    <t>ln_ink567</t>
  </si>
  <si>
    <t>デリヘル版3(LINEver)（高宮菜々子）</t>
  </si>
  <si>
    <t>LINEで出会いお手伝い70歳代男性</t>
  </si>
  <si>
    <t>デイリースポーツ関西</t>
  </si>
  <si>
    <t>全5段・半5段つかみスライド</t>
  </si>
  <si>
    <t>10/1～</t>
  </si>
  <si>
    <t>ln_ink568</t>
  </si>
  <si>
    <t>お相手待ちの女性が出ました(LINEver)</t>
  </si>
  <si>
    <t>ln_ink569</t>
  </si>
  <si>
    <t>直接LINE交換版（高宮菜々子）</t>
  </si>
  <si>
    <t>熟女とLＩＮＥで出会いができる</t>
  </si>
  <si>
    <t>ln_ink570</t>
  </si>
  <si>
    <t>雑誌版SPA(LINEver)（藤井レイラ）</t>
  </si>
  <si>
    <t>マカより効果的エロい熟女が誘ってくる魅力的なサイト</t>
  </si>
  <si>
    <t>ln_ink571</t>
  </si>
  <si>
    <t>催促メッセージ版(LINEver)（藤井レイラ）</t>
  </si>
  <si>
    <t>男性争奪戦勃発</t>
  </si>
  <si>
    <t>ic3641</t>
  </si>
  <si>
    <t>(空電共通)</t>
  </si>
  <si>
    <t>ln_ink572</t>
  </si>
  <si>
    <t>右女9版(ヘスティア)(LINEver)（藤井レイラ）</t>
  </si>
  <si>
    <t>スポーツ報知関西</t>
  </si>
  <si>
    <t>全5段つかみ4回</t>
  </si>
  <si>
    <t>ln_ink573</t>
  </si>
  <si>
    <t>ln_ink574</t>
  </si>
  <si>
    <t>枯れ専女子版（LINEver)（藤井レイラ）</t>
  </si>
  <si>
    <t>日本の出会い系番付第1位に推薦します</t>
  </si>
  <si>
    <t>ln_ink575</t>
  </si>
  <si>
    <t>ic3642</t>
  </si>
  <si>
    <t>ln_ink576</t>
  </si>
  <si>
    <t>携帯版(LINEver)（高宮菜々子）</t>
  </si>
  <si>
    <t>手間いらずのオヤジ向け出会い場！(LINEver)</t>
  </si>
  <si>
    <t>スポニチ西部</t>
  </si>
  <si>
    <t>全5段つかみ20段保証</t>
  </si>
  <si>
    <t>20段保証</t>
  </si>
  <si>
    <t>ln_ink577</t>
  </si>
  <si>
    <t>ln_ink578</t>
  </si>
  <si>
    <t>ln_ink579</t>
  </si>
  <si>
    <t>ic3643</t>
  </si>
  <si>
    <t>ln_ink580</t>
  </si>
  <si>
    <t>東スポ (4C終面全5段)</t>
  </si>
  <si>
    <t>4C終面全5段</t>
  </si>
  <si>
    <t>10月05日(木)</t>
  </si>
  <si>
    <t>ln_ink581</t>
  </si>
  <si>
    <t>中京スポーツ (4C終面全5段)</t>
  </si>
  <si>
    <t>ln_ink582</t>
  </si>
  <si>
    <t>大スポ (4C終面全5段)</t>
  </si>
  <si>
    <t>ln_ink583</t>
  </si>
  <si>
    <t>九スポ (4C終面全5段)</t>
  </si>
  <si>
    <t>10月12日(木)</t>
  </si>
  <si>
    <t>ic3644</t>
  </si>
  <si>
    <t>空電 (共通)</t>
  </si>
  <si>
    <t>ln_ink584</t>
  </si>
  <si>
    <t>再婚&amp;理解者版(LINEver)（晶エリー）</t>
  </si>
  <si>
    <t>再婚&amp;理解者(LINEver)</t>
  </si>
  <si>
    <t>10月19日(木)</t>
  </si>
  <si>
    <t>ln_ink585</t>
  </si>
  <si>
    <t>老人ホーム版(LINEver)（高宮菜々子）</t>
  </si>
  <si>
    <t>ln_ink586</t>
  </si>
  <si>
    <t>ランキング版(LINEver)（複数）</t>
  </si>
  <si>
    <t>月間逆指名ランキング</t>
  </si>
  <si>
    <t>ln_ink587</t>
  </si>
  <si>
    <t>10月27日(金)</t>
  </si>
  <si>
    <t>ic3645</t>
  </si>
  <si>
    <t>ln_ink588</t>
  </si>
  <si>
    <t>スポニチ関西</t>
  </si>
  <si>
    <t>半2段つかみ20段保証</t>
  </si>
  <si>
    <t>ln_ink589</t>
  </si>
  <si>
    <t>雑誌版SPA(LINEver)（晶エリー）</t>
  </si>
  <si>
    <t>え?LINEでこんなに出会えんのダメ元で始めたはずが</t>
  </si>
  <si>
    <t>ln_ink590</t>
  </si>
  <si>
    <t>再婚&amp;理解者版(LINEver)（藤井レイラ）</t>
  </si>
  <si>
    <t>ln_ink591</t>
  </si>
  <si>
    <t>ic3646</t>
  </si>
  <si>
    <t>ln_ink592</t>
  </si>
  <si>
    <t>日刊ゲンダイ</t>
  </si>
  <si>
    <t>全3段つかみ</t>
  </si>
  <si>
    <t>ln_ink593</t>
  </si>
  <si>
    <t>全2段つかみ</t>
  </si>
  <si>
    <t>ic3647</t>
  </si>
  <si>
    <t>ln_ink594</t>
  </si>
  <si>
    <t>50～70代男性限定熟女好きな男性募集中</t>
  </si>
  <si>
    <t>スポニチ関東</t>
  </si>
  <si>
    <t>全5段</t>
  </si>
  <si>
    <t>10月07日(土)</t>
  </si>
  <si>
    <t>ic3648</t>
  </si>
  <si>
    <t>ln_ink595</t>
  </si>
  <si>
    <t>ic3649</t>
  </si>
  <si>
    <t>ln_ink596</t>
  </si>
  <si>
    <t>1C終面全5段</t>
  </si>
  <si>
    <t>10月09日(月)</t>
  </si>
  <si>
    <t>ic3650</t>
  </si>
  <si>
    <t>ln_ink597</t>
  </si>
  <si>
    <t>10月22日(日)</t>
  </si>
  <si>
    <t>ic3651</t>
  </si>
  <si>
    <t>ln_ink598</t>
  </si>
  <si>
    <t>直接LINE交換版(LINEver)（晶エリー）</t>
  </si>
  <si>
    <t>10月01日(日)</t>
  </si>
  <si>
    <t>ic3652</t>
  </si>
  <si>
    <t>ln_ink599</t>
  </si>
  <si>
    <t>10月14日(土)</t>
  </si>
  <si>
    <t>ic3653</t>
  </si>
  <si>
    <t>ln_ink600</t>
  </si>
  <si>
    <t>記事(ノーマル)(LINEver)（）</t>
  </si>
  <si>
    <t>ディリー41熟女が待ち合わせ場所を銀行前に指定したら「ヤれる」合図！</t>
  </si>
  <si>
    <t>4C記事枠</t>
  </si>
  <si>
    <t>ln_ink601</t>
  </si>
  <si>
    <t>記事(黄)(LINEver)（）</t>
  </si>
  <si>
    <t>ディリー42コスプレ好きな美熟女とホテルで撮影会。その後はもちろん・・・</t>
  </si>
  <si>
    <t>10月08日(日)</t>
  </si>
  <si>
    <t>ln_ink602</t>
  </si>
  <si>
    <t>記事(赤)(LINEver)（）</t>
  </si>
  <si>
    <t>ディリー43「あの夜の体験は一生忘れない。」中年の出会い性交体験記</t>
  </si>
  <si>
    <t>10月15日(日)</t>
  </si>
  <si>
    <t>ln_ink603</t>
  </si>
  <si>
    <t>記事(青)(LINEver)（）</t>
  </si>
  <si>
    <t>ディリー44竿も玉も舐め尽くされたい！中年男性が憧れる出会い開園</t>
  </si>
  <si>
    <t>ln_ink604</t>
  </si>
  <si>
    <t>記事(緑)(LINEver)（）</t>
  </si>
  <si>
    <t>ディリー45性欲旺盛なオジサンと好奇心旺盛な熟女が集まる神サイト</t>
  </si>
  <si>
    <t>10月29日(日)</t>
  </si>
  <si>
    <t>ic3654</t>
  </si>
  <si>
    <t>共通</t>
  </si>
  <si>
    <t>新聞 TOTAL</t>
  </si>
  <si>
    <t>●雑誌 広告</t>
  </si>
  <si>
    <t>ln_ink558</t>
  </si>
  <si>
    <t>日本ジャーナル出版</t>
  </si>
  <si>
    <t>QRお股版(LINEver)（高宮菜々子）</t>
  </si>
  <si>
    <t>女性会員急増!!</t>
  </si>
  <si>
    <t>週刊実話</t>
  </si>
  <si>
    <t>4C1P</t>
  </si>
  <si>
    <t>10月26日(木)</t>
  </si>
  <si>
    <t>za248</t>
  </si>
  <si>
    <t>ln_adn030</t>
  </si>
  <si>
    <t>大洋図書</t>
  </si>
  <si>
    <t>1P記事_求む！LINE版_ヘスティア</t>
  </si>
  <si>
    <t>臨時増刊ラヴァーズ</t>
  </si>
  <si>
    <t>表4</t>
  </si>
  <si>
    <t>10月23日(月)</t>
  </si>
  <si>
    <t>ad839</t>
  </si>
  <si>
    <t>ln_adn032</t>
  </si>
  <si>
    <t>徳間書店</t>
  </si>
  <si>
    <t>DVD漫画きよし_袋裏用セリフアレンジ_LINE版</t>
  </si>
  <si>
    <t>アサヒ芸能.2W火</t>
  </si>
  <si>
    <t>DVD袋裏4C</t>
  </si>
  <si>
    <t>10月24日(火)</t>
  </si>
  <si>
    <t>ad841</t>
  </si>
  <si>
    <t>ln_adn031</t>
  </si>
  <si>
    <t>週刊実話増刊「実話ザ・タブー」</t>
  </si>
  <si>
    <t>10月25日(水)</t>
  </si>
  <si>
    <t>ad840</t>
  </si>
  <si>
    <t>ln_rpn007</t>
  </si>
  <si>
    <t>おまとめパック</t>
  </si>
  <si>
    <t>ln_rpn008</t>
  </si>
  <si>
    <t>ln_rpn009</t>
  </si>
  <si>
    <t>rp007</t>
  </si>
  <si>
    <t>rp008</t>
  </si>
  <si>
    <t>rp009</t>
  </si>
  <si>
    <t>雑誌 TOTAL</t>
  </si>
  <si>
    <t>●DVD 広告</t>
  </si>
  <si>
    <t>ln_adn029</t>
  </si>
  <si>
    <t>文友舎</t>
  </si>
  <si>
    <t>DVD漫画きよし(LINE版)</t>
  </si>
  <si>
    <t>毎月売</t>
  </si>
  <si>
    <t>EXCITING MAX!SPECIAL</t>
  </si>
  <si>
    <t>DVD袋裏1C+コンテンツ枠</t>
  </si>
  <si>
    <t>10月11日(水)</t>
  </si>
  <si>
    <t>ad838</t>
  </si>
  <si>
    <t>DVD TOTAL</t>
  </si>
  <si>
    <t>●アフィリエイト 広告</t>
  </si>
  <si>
    <t>UA</t>
  </si>
  <si>
    <t>AF単価</t>
  </si>
  <si>
    <t>20歳以上</t>
  </si>
  <si>
    <t>fr002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</si>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</sst>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68</v>
      </c>
      <c r="D6" s="330">
        <v>3166000</v>
      </c>
      <c r="E6" s="79">
        <v>500</v>
      </c>
      <c r="F6" s="79">
        <v>274</v>
      </c>
      <c r="G6" s="79">
        <v>314</v>
      </c>
      <c r="H6" s="89">
        <v>277</v>
      </c>
      <c r="I6" s="90">
        <v>1</v>
      </c>
      <c r="J6" s="143">
        <f>H6+I6</f>
        <v>278</v>
      </c>
      <c r="K6" s="80">
        <f>IFERROR(J6/G6,"-")</f>
        <v>0.88535031847134</v>
      </c>
      <c r="L6" s="79">
        <v>17</v>
      </c>
      <c r="M6" s="79">
        <v>39</v>
      </c>
      <c r="N6" s="80">
        <f>IFERROR(L6/J6,"-")</f>
        <v>0.061151079136691</v>
      </c>
      <c r="O6" s="81">
        <f>IFERROR(D6/J6,"-")</f>
        <v>11388.489208633</v>
      </c>
      <c r="P6" s="82">
        <v>34</v>
      </c>
      <c r="Q6" s="80">
        <f>IFERROR(P6/J6,"-")</f>
        <v>0.12230215827338</v>
      </c>
      <c r="R6" s="335">
        <v>3436330</v>
      </c>
      <c r="S6" s="336">
        <f>IFERROR(R6/J6,"-")</f>
        <v>12360.899280576</v>
      </c>
      <c r="T6" s="336">
        <f>IFERROR(R6/P6,"-")</f>
        <v>101068.52941176</v>
      </c>
      <c r="U6" s="330">
        <f>IFERROR(R6-D6,"-")</f>
        <v>270330</v>
      </c>
      <c r="V6" s="83">
        <f>R6/D6</f>
        <v>1.085385344283</v>
      </c>
      <c r="W6" s="77"/>
      <c r="X6" s="142"/>
    </row>
    <row r="7" spans="1:24">
      <c r="A7" s="78"/>
      <c r="B7" s="84" t="s">
        <v>24</v>
      </c>
      <c r="C7" s="84">
        <v>14</v>
      </c>
      <c r="D7" s="330">
        <v>915000</v>
      </c>
      <c r="E7" s="79">
        <v>604</v>
      </c>
      <c r="F7" s="79">
        <v>199</v>
      </c>
      <c r="G7" s="79">
        <v>121</v>
      </c>
      <c r="H7" s="89">
        <v>309</v>
      </c>
      <c r="I7" s="90">
        <v>1</v>
      </c>
      <c r="J7" s="143">
        <f>H7+I7</f>
        <v>310</v>
      </c>
      <c r="K7" s="80">
        <f>IFERROR(J7/G7,"-")</f>
        <v>2.5619834710744</v>
      </c>
      <c r="L7" s="79">
        <v>19</v>
      </c>
      <c r="M7" s="79">
        <v>38</v>
      </c>
      <c r="N7" s="80">
        <f>IFERROR(L7/J7,"-")</f>
        <v>0.061290322580645</v>
      </c>
      <c r="O7" s="81">
        <f>IFERROR(D7/J7,"-")</f>
        <v>2951.6129032258</v>
      </c>
      <c r="P7" s="82">
        <v>24</v>
      </c>
      <c r="Q7" s="80">
        <f>IFERROR(P7/J7,"-")</f>
        <v>0.07741935483871</v>
      </c>
      <c r="R7" s="335">
        <v>2128520</v>
      </c>
      <c r="S7" s="336">
        <f>IFERROR(R7/J7,"-")</f>
        <v>6866.1935483871</v>
      </c>
      <c r="T7" s="336">
        <f>IFERROR(R7/P7,"-")</f>
        <v>88688.333333333</v>
      </c>
      <c r="U7" s="330">
        <f>IFERROR(R7-D7,"-")</f>
        <v>1213520</v>
      </c>
      <c r="V7" s="83">
        <f>R7/D7</f>
        <v>2.3262513661202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212</v>
      </c>
      <c r="F8" s="79">
        <v>150</v>
      </c>
      <c r="G8" s="79">
        <v>196</v>
      </c>
      <c r="H8" s="89">
        <v>99</v>
      </c>
      <c r="I8" s="90">
        <v>9</v>
      </c>
      <c r="J8" s="143">
        <f>H8+I8</f>
        <v>108</v>
      </c>
      <c r="K8" s="80">
        <f>IFERROR(J8/G8,"-")</f>
        <v>0.55102040816327</v>
      </c>
      <c r="L8" s="79">
        <v>3</v>
      </c>
      <c r="M8" s="79">
        <v>12</v>
      </c>
      <c r="N8" s="80">
        <f>IFERROR(L8/J8,"-")</f>
        <v>0.027777777777778</v>
      </c>
      <c r="O8" s="81">
        <f>IFERROR(D8/J8,"-")</f>
        <v>1157.4074074074</v>
      </c>
      <c r="P8" s="82">
        <v>2</v>
      </c>
      <c r="Q8" s="80">
        <f>IFERROR(P8/J8,"-")</f>
        <v>0.018518518518519</v>
      </c>
      <c r="R8" s="335">
        <v>529000</v>
      </c>
      <c r="S8" s="336">
        <f>IFERROR(R8/J8,"-")</f>
        <v>4898.1481481481</v>
      </c>
      <c r="T8" s="336">
        <f>IFERROR(R8/P8,"-")</f>
        <v>264500</v>
      </c>
      <c r="U8" s="330">
        <f>IFERROR(R8-D8,"-")</f>
        <v>404000</v>
      </c>
      <c r="V8" s="83">
        <f>R8/D8</f>
        <v>4.232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5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9102950</v>
      </c>
      <c r="E10" s="79">
        <v>7457</v>
      </c>
      <c r="F10" s="79">
        <v>0</v>
      </c>
      <c r="G10" s="79">
        <v>315660</v>
      </c>
      <c r="H10" s="89">
        <v>2750</v>
      </c>
      <c r="I10" s="90">
        <v>172</v>
      </c>
      <c r="J10" s="143">
        <f>H10+I10</f>
        <v>2922</v>
      </c>
      <c r="K10" s="80">
        <f>IFERROR(J10/G10,"-")</f>
        <v>0.0092567952860673</v>
      </c>
      <c r="L10" s="79">
        <v>82</v>
      </c>
      <c r="M10" s="79">
        <v>970</v>
      </c>
      <c r="N10" s="80">
        <f>IFERROR(L10/J10,"-")</f>
        <v>0.028062970568104</v>
      </c>
      <c r="O10" s="81">
        <f>IFERROR(D10/J10,"-")</f>
        <v>3115.3148528405</v>
      </c>
      <c r="P10" s="82">
        <v>315</v>
      </c>
      <c r="Q10" s="80">
        <f>IFERROR(P10/J10,"-")</f>
        <v>0.10780287474333</v>
      </c>
      <c r="R10" s="335">
        <v>15973940</v>
      </c>
      <c r="S10" s="336">
        <f>IFERROR(R10/J10,"-")</f>
        <v>5466.7830253251</v>
      </c>
      <c r="T10" s="336">
        <f>IFERROR(R10/P10,"-")</f>
        <v>50710.920634921</v>
      </c>
      <c r="U10" s="330">
        <f>IFERROR(R10-D10,"-")</f>
        <v>6870990</v>
      </c>
      <c r="V10" s="83">
        <f>R10/D10</f>
        <v>1.7548091552738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13308950</v>
      </c>
      <c r="E13" s="41">
        <f>SUM(E6:E11)</f>
        <v>8773</v>
      </c>
      <c r="F13" s="41">
        <f>SUM(F6:F11)</f>
        <v>623</v>
      </c>
      <c r="G13" s="41">
        <f>SUM(G6:G11)</f>
        <v>316296</v>
      </c>
      <c r="H13" s="41">
        <f>SUM(H6:H11)</f>
        <v>3435</v>
      </c>
      <c r="I13" s="41">
        <f>SUM(I6:I11)</f>
        <v>183</v>
      </c>
      <c r="J13" s="41">
        <f>SUM(J6:J11)</f>
        <v>3618</v>
      </c>
      <c r="K13" s="42">
        <f>IFERROR(J13/G13,"-")</f>
        <v>0.011438652401548</v>
      </c>
      <c r="L13" s="76">
        <f>SUM(L6:L11)</f>
        <v>121</v>
      </c>
      <c r="M13" s="76">
        <f>SUM(M6:M11)</f>
        <v>1059</v>
      </c>
      <c r="N13" s="42">
        <f>IFERROR(L13/J13,"-")</f>
        <v>0.033443891652847</v>
      </c>
      <c r="O13" s="43">
        <f>IFERROR(D13/J13,"-")</f>
        <v>3678.5378662244</v>
      </c>
      <c r="P13" s="44">
        <f>SUM(P6:P11)</f>
        <v>375</v>
      </c>
      <c r="Q13" s="42">
        <f>IFERROR(P13/J13,"-")</f>
        <v>0.10364842454395</v>
      </c>
      <c r="R13" s="333">
        <f>SUM(R6:R11)</f>
        <v>22067790</v>
      </c>
      <c r="S13" s="333">
        <f>IFERROR(R13/J13,"-")</f>
        <v>6099.4444444444</v>
      </c>
      <c r="T13" s="333">
        <f>IFERROR(R13/P13,"-")</f>
        <v>58847.44</v>
      </c>
      <c r="U13" s="333">
        <f>SUM(U6:U11)</f>
        <v>8758840</v>
      </c>
      <c r="V13" s="45">
        <f>IFERROR(R13/D13,"-")</f>
        <v>1.6581165306053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0.47352941176471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5</v>
      </c>
      <c r="O6" s="90">
        <v>0</v>
      </c>
      <c r="P6" s="91">
        <f>N6+O6</f>
        <v>5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IFERROR(J6/SUM(N6:O21),"-")</f>
        <v>8500</v>
      </c>
      <c r="V6" s="82">
        <v>1</v>
      </c>
      <c r="W6" s="80">
        <f>IF(P6=0,"-",V6/P6)</f>
        <v>0.2</v>
      </c>
      <c r="X6" s="335">
        <v>3000</v>
      </c>
      <c r="Y6" s="336">
        <f>IFERROR(X6/P6,"-")</f>
        <v>600</v>
      </c>
      <c r="Z6" s="336">
        <f>IFERROR(X6/V6,"-")</f>
        <v>3000</v>
      </c>
      <c r="AA6" s="330">
        <f>SUM(X6:X21)-SUM(J6:J21)</f>
        <v>-179000</v>
      </c>
      <c r="AB6" s="83">
        <f>SUM(X6:X21)/SUM(J6:J21)</f>
        <v>0.47352941176471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</v>
      </c>
      <c r="CH6" s="133">
        <v>1</v>
      </c>
      <c r="CI6" s="134">
        <f>IFERROR(CH6/CF6,"-")</f>
        <v>1</v>
      </c>
      <c r="CJ6" s="135">
        <v>3000</v>
      </c>
      <c r="CK6" s="136">
        <f>IFERROR(CJ6/CF6,"-")</f>
        <v>3000</v>
      </c>
      <c r="CL6" s="137">
        <v>1</v>
      </c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14</v>
      </c>
      <c r="L7" s="79">
        <v>7</v>
      </c>
      <c r="M7" s="79">
        <v>2</v>
      </c>
      <c r="N7" s="89">
        <v>2</v>
      </c>
      <c r="O7" s="90">
        <v>0</v>
      </c>
      <c r="P7" s="91">
        <f>N7+O7</f>
        <v>2</v>
      </c>
      <c r="Q7" s="80">
        <f>IFERROR(P7/M7,"-")</f>
        <v>1</v>
      </c>
      <c r="R7" s="79">
        <v>0</v>
      </c>
      <c r="S7" s="79">
        <v>1</v>
      </c>
      <c r="T7" s="80">
        <f>IFERROR(R7/(P7),"-")</f>
        <v>0</v>
      </c>
      <c r="U7" s="336"/>
      <c r="V7" s="82">
        <v>1</v>
      </c>
      <c r="W7" s="80">
        <f>IF(P7=0,"-",V7/P7)</f>
        <v>0.5</v>
      </c>
      <c r="X7" s="335">
        <v>10000</v>
      </c>
      <c r="Y7" s="336">
        <f>IFERROR(X7/P7,"-")</f>
        <v>5000</v>
      </c>
      <c r="Z7" s="336">
        <f>IFERROR(X7/V7,"-")</f>
        <v>10000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0.5</v>
      </c>
      <c r="BY7" s="126">
        <v>1</v>
      </c>
      <c r="BZ7" s="127">
        <f>IFERROR(BY7/BW7,"-")</f>
        <v>1</v>
      </c>
      <c r="CA7" s="128">
        <v>9000</v>
      </c>
      <c r="CB7" s="129">
        <f>IFERROR(CA7/BW7,"-")</f>
        <v>9000</v>
      </c>
      <c r="CC7" s="130"/>
      <c r="CD7" s="130"/>
      <c r="CE7" s="130">
        <v>1</v>
      </c>
      <c r="CF7" s="131">
        <v>1</v>
      </c>
      <c r="CG7" s="132">
        <f>IF(P7=0,"",IF(CF7=0,"",(CF7/P7)))</f>
        <v>0.5</v>
      </c>
      <c r="CH7" s="133">
        <v>1</v>
      </c>
      <c r="CI7" s="134">
        <f>IFERROR(CH7/CF7,"-")</f>
        <v>1</v>
      </c>
      <c r="CJ7" s="135">
        <v>10000</v>
      </c>
      <c r="CK7" s="136">
        <f>IFERROR(CJ7/CF7,"-")</f>
        <v>10000</v>
      </c>
      <c r="CL7" s="137">
        <v>1</v>
      </c>
      <c r="CM7" s="137"/>
      <c r="CN7" s="137"/>
      <c r="CO7" s="138">
        <v>1</v>
      </c>
      <c r="CP7" s="139">
        <v>10000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0</v>
      </c>
      <c r="O10" s="90">
        <v>0</v>
      </c>
      <c r="P10" s="91">
        <f>N10+O10</f>
        <v>0</v>
      </c>
      <c r="Q10" s="80" t="str">
        <f>IFERROR(P10/M10,"-")</f>
        <v>-</v>
      </c>
      <c r="R10" s="79">
        <v>0</v>
      </c>
      <c r="S10" s="79">
        <v>0</v>
      </c>
      <c r="T10" s="80" t="str">
        <f>IFERROR(R10/(P10),"-")</f>
        <v>-</v>
      </c>
      <c r="U10" s="336"/>
      <c r="V10" s="82">
        <v>0</v>
      </c>
      <c r="W10" s="80" t="str">
        <f>IF(P10=0,"-",V10/P10)</f>
        <v>-</v>
      </c>
      <c r="X10" s="335">
        <v>0</v>
      </c>
      <c r="Y10" s="336" t="str">
        <f>IFERROR(X10/P10,"-")</f>
        <v>-</v>
      </c>
      <c r="Z10" s="336" t="str">
        <f>IFERROR(X10/V10,"-")</f>
        <v>-</v>
      </c>
      <c r="AA10" s="33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9</v>
      </c>
      <c r="L11" s="79">
        <v>6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1</v>
      </c>
      <c r="O12" s="90">
        <v>0</v>
      </c>
      <c r="P12" s="91">
        <f>N12+O12</f>
        <v>1</v>
      </c>
      <c r="Q12" s="80" t="str">
        <f>IFERROR(P12/M12,"-")</f>
        <v>-</v>
      </c>
      <c r="R12" s="79">
        <v>0</v>
      </c>
      <c r="S12" s="79">
        <v>0</v>
      </c>
      <c r="T12" s="80">
        <f>IFERROR(R12/(P12),"-")</f>
        <v>0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20</v>
      </c>
      <c r="L13" s="79">
        <v>9</v>
      </c>
      <c r="M13" s="79">
        <v>1</v>
      </c>
      <c r="N13" s="89">
        <v>1</v>
      </c>
      <c r="O13" s="90">
        <v>0</v>
      </c>
      <c r="P13" s="91">
        <f>N13+O13</f>
        <v>1</v>
      </c>
      <c r="Q13" s="80">
        <f>IFERROR(P13/M13,"-")</f>
        <v>1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84</v>
      </c>
      <c r="E14" s="347" t="s">
        <v>85</v>
      </c>
      <c r="F14" s="347" t="s">
        <v>67</v>
      </c>
      <c r="G14" s="88" t="s">
        <v>86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6</v>
      </c>
      <c r="O14" s="90">
        <v>0</v>
      </c>
      <c r="P14" s="91">
        <f>N14+O14</f>
        <v>6</v>
      </c>
      <c r="Q14" s="80" t="str">
        <f>IFERROR(P14/M14,"-")</f>
        <v>-</v>
      </c>
      <c r="R14" s="79">
        <v>1</v>
      </c>
      <c r="S14" s="79">
        <v>1</v>
      </c>
      <c r="T14" s="80">
        <f>IFERROR(R14/(P14),"-")</f>
        <v>0.16666666666667</v>
      </c>
      <c r="U14" s="336"/>
      <c r="V14" s="82">
        <v>1</v>
      </c>
      <c r="W14" s="80">
        <f>IF(P14=0,"-",V14/P14)</f>
        <v>0.16666666666667</v>
      </c>
      <c r="X14" s="335">
        <v>5000</v>
      </c>
      <c r="Y14" s="336">
        <f>IFERROR(X14/P14,"-")</f>
        <v>833.33333333333</v>
      </c>
      <c r="Z14" s="336">
        <f>IFERROR(X14/V14,"-")</f>
        <v>5000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0.66666666666667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0.16666666666667</v>
      </c>
      <c r="BY14" s="126">
        <v>1</v>
      </c>
      <c r="BZ14" s="127">
        <f>IFERROR(BY14/BW14,"-")</f>
        <v>1</v>
      </c>
      <c r="CA14" s="128">
        <v>5000</v>
      </c>
      <c r="CB14" s="129">
        <f>IFERROR(CA14/BW14,"-")</f>
        <v>5000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87</v>
      </c>
      <c r="C15" s="347"/>
      <c r="D15" s="347" t="s">
        <v>84</v>
      </c>
      <c r="E15" s="347" t="s">
        <v>85</v>
      </c>
      <c r="F15" s="347" t="s">
        <v>72</v>
      </c>
      <c r="G15" s="88"/>
      <c r="H15" s="88"/>
      <c r="I15" s="88"/>
      <c r="J15" s="330"/>
      <c r="K15" s="79">
        <v>14</v>
      </c>
      <c r="L15" s="79">
        <v>10</v>
      </c>
      <c r="M15" s="79">
        <v>4</v>
      </c>
      <c r="N15" s="89">
        <v>3</v>
      </c>
      <c r="O15" s="90">
        <v>0</v>
      </c>
      <c r="P15" s="91">
        <f>N15+O15</f>
        <v>3</v>
      </c>
      <c r="Q15" s="80">
        <f>IFERROR(P15/M15,"-")</f>
        <v>0.75</v>
      </c>
      <c r="R15" s="79">
        <v>0</v>
      </c>
      <c r="S15" s="79">
        <v>1</v>
      </c>
      <c r="T15" s="80">
        <f>IFERROR(R15/(P15),"-")</f>
        <v>0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0.33333333333333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88</v>
      </c>
      <c r="C16" s="347"/>
      <c r="D16" s="347" t="s">
        <v>84</v>
      </c>
      <c r="E16" s="347" t="s">
        <v>85</v>
      </c>
      <c r="F16" s="347" t="s">
        <v>67</v>
      </c>
      <c r="G16" s="88" t="s">
        <v>86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2</v>
      </c>
      <c r="O16" s="90">
        <v>0</v>
      </c>
      <c r="P16" s="91">
        <f>N16+O16</f>
        <v>2</v>
      </c>
      <c r="Q16" s="80" t="str">
        <f>IFERROR(P16/M16,"-")</f>
        <v>-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89</v>
      </c>
      <c r="C17" s="347"/>
      <c r="D17" s="347" t="s">
        <v>84</v>
      </c>
      <c r="E17" s="347" t="s">
        <v>85</v>
      </c>
      <c r="F17" s="347" t="s">
        <v>72</v>
      </c>
      <c r="G17" s="88"/>
      <c r="H17" s="88"/>
      <c r="I17" s="88"/>
      <c r="J17" s="330"/>
      <c r="K17" s="79">
        <v>4</v>
      </c>
      <c r="L17" s="79">
        <v>4</v>
      </c>
      <c r="M17" s="79">
        <v>0</v>
      </c>
      <c r="N17" s="89">
        <v>0</v>
      </c>
      <c r="O17" s="90">
        <v>0</v>
      </c>
      <c r="P17" s="91">
        <f>N17+O17</f>
        <v>0</v>
      </c>
      <c r="Q17" s="80" t="str">
        <f>IFERROR(P17/M17,"-")</f>
        <v>-</v>
      </c>
      <c r="R17" s="79">
        <v>0</v>
      </c>
      <c r="S17" s="79">
        <v>0</v>
      </c>
      <c r="T17" s="80" t="str">
        <f>IFERROR(R17/(P17),"-")</f>
        <v>-</v>
      </c>
      <c r="U17" s="336"/>
      <c r="V17" s="82">
        <v>0</v>
      </c>
      <c r="W17" s="80" t="str">
        <f>IF(P17=0,"-",V17/P17)</f>
        <v>-</v>
      </c>
      <c r="X17" s="335">
        <v>0</v>
      </c>
      <c r="Y17" s="336" t="str">
        <f>IFERROR(X17/P17,"-")</f>
        <v>-</v>
      </c>
      <c r="Z17" s="336" t="str">
        <f>IFERROR(X17/V17,"-")</f>
        <v>-</v>
      </c>
      <c r="AA17" s="330"/>
      <c r="AB17" s="83"/>
      <c r="AC17" s="77"/>
      <c r="AD17" s="92"/>
      <c r="AE17" s="93" t="str">
        <f>IF(P17=0,"",IF(AD17=0,"",(AD17/P17)))</f>
        <v/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 t="str">
        <f>IF(P17=0,"",IF(AM17=0,"",(AM17/P17)))</f>
        <v/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 t="str">
        <f>IF(P17=0,"",IF(AV17=0,"",(AV17/P17)))</f>
        <v/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 t="str">
        <f>IF(P17=0,"",IF(BE17=0,"",(BE17/P17)))</f>
        <v/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 t="str">
        <f>IF(P17=0,"",IF(BN17=0,"",(BN17/P17)))</f>
        <v/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 t="str">
        <f>IF(P17=0,"",IF(BW17=0,"",(BW17/P17)))</f>
        <v/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 t="str">
        <f>IF(P17=0,"",IF(CF17=0,"",(CF17/P17)))</f>
        <v/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90</v>
      </c>
      <c r="C18" s="347"/>
      <c r="D18" s="347" t="s">
        <v>91</v>
      </c>
      <c r="E18" s="347" t="s">
        <v>92</v>
      </c>
      <c r="F18" s="347" t="s">
        <v>67</v>
      </c>
      <c r="G18" s="88" t="s">
        <v>86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5</v>
      </c>
      <c r="O18" s="90">
        <v>0</v>
      </c>
      <c r="P18" s="91">
        <f>N18+O18</f>
        <v>5</v>
      </c>
      <c r="Q18" s="80" t="str">
        <f>IFERROR(P18/M18,"-")</f>
        <v>-</v>
      </c>
      <c r="R18" s="79">
        <v>0</v>
      </c>
      <c r="S18" s="79">
        <v>2</v>
      </c>
      <c r="T18" s="80">
        <f>IFERROR(R18/(P18),"-")</f>
        <v>0</v>
      </c>
      <c r="U18" s="336"/>
      <c r="V18" s="82">
        <v>1</v>
      </c>
      <c r="W18" s="80">
        <f>IF(P18=0,"-",V18/P18)</f>
        <v>0.2</v>
      </c>
      <c r="X18" s="335">
        <v>3000</v>
      </c>
      <c r="Y18" s="336">
        <f>IFERROR(X18/P18,"-")</f>
        <v>600</v>
      </c>
      <c r="Z18" s="336">
        <f>IFERROR(X18/V18,"-")</f>
        <v>3000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0.6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</v>
      </c>
      <c r="BY18" s="126">
        <v>1</v>
      </c>
      <c r="BZ18" s="127">
        <f>IFERROR(BY18/BW18,"-")</f>
        <v>1</v>
      </c>
      <c r="CA18" s="128">
        <v>3000</v>
      </c>
      <c r="CB18" s="129">
        <f>IFERROR(CA18/BW18,"-")</f>
        <v>3000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93</v>
      </c>
      <c r="C19" s="347"/>
      <c r="D19" s="347" t="s">
        <v>91</v>
      </c>
      <c r="E19" s="347" t="s">
        <v>92</v>
      </c>
      <c r="F19" s="347" t="s">
        <v>72</v>
      </c>
      <c r="G19" s="88"/>
      <c r="H19" s="88"/>
      <c r="I19" s="88"/>
      <c r="J19" s="330"/>
      <c r="K19" s="79">
        <v>17</v>
      </c>
      <c r="L19" s="79">
        <v>14</v>
      </c>
      <c r="M19" s="79">
        <v>1</v>
      </c>
      <c r="N19" s="89">
        <v>1</v>
      </c>
      <c r="O19" s="90">
        <v>0</v>
      </c>
      <c r="P19" s="91">
        <f>N19+O19</f>
        <v>1</v>
      </c>
      <c r="Q19" s="80">
        <f>IFERROR(P19/M19,"-")</f>
        <v>1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94</v>
      </c>
      <c r="C20" s="347"/>
      <c r="D20" s="347" t="s">
        <v>91</v>
      </c>
      <c r="E20" s="347" t="s">
        <v>92</v>
      </c>
      <c r="F20" s="347" t="s">
        <v>67</v>
      </c>
      <c r="G20" s="88" t="s">
        <v>86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12</v>
      </c>
      <c r="O20" s="90">
        <v>0</v>
      </c>
      <c r="P20" s="91">
        <f>N20+O20</f>
        <v>12</v>
      </c>
      <c r="Q20" s="80" t="str">
        <f>IFERROR(P20/M20,"-")</f>
        <v>-</v>
      </c>
      <c r="R20" s="79">
        <v>1</v>
      </c>
      <c r="S20" s="79">
        <v>1</v>
      </c>
      <c r="T20" s="80">
        <f>IFERROR(R20/(P20),"-")</f>
        <v>0.083333333333333</v>
      </c>
      <c r="U20" s="336"/>
      <c r="V20" s="82">
        <v>2</v>
      </c>
      <c r="W20" s="80">
        <f>IF(P20=0,"-",V20/P20)</f>
        <v>0.16666666666667</v>
      </c>
      <c r="X20" s="335">
        <v>140000</v>
      </c>
      <c r="Y20" s="336">
        <f>IFERROR(X20/P20,"-")</f>
        <v>11666.666666667</v>
      </c>
      <c r="Z20" s="336">
        <f>IFERROR(X20/V20,"-")</f>
        <v>70000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0.083333333333333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</v>
      </c>
      <c r="AW20" s="105">
        <f>IF(P20=0,"",IF(AV20=0,"",(AV20/P20)))</f>
        <v>0.083333333333333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</v>
      </c>
      <c r="BF20" s="111">
        <f>IF(P20=0,"",IF(BE20=0,"",(BE20/P20)))</f>
        <v>0.16666666666667</v>
      </c>
      <c r="BG20" s="110">
        <v>1</v>
      </c>
      <c r="BH20" s="112">
        <f>IFERROR(BG20/BE20,"-")</f>
        <v>0.5</v>
      </c>
      <c r="BI20" s="113">
        <v>3000</v>
      </c>
      <c r="BJ20" s="114">
        <f>IFERROR(BI20/BE20,"-")</f>
        <v>1500</v>
      </c>
      <c r="BK20" s="115">
        <v>1</v>
      </c>
      <c r="BL20" s="115"/>
      <c r="BM20" s="115"/>
      <c r="BN20" s="117">
        <v>5</v>
      </c>
      <c r="BO20" s="118">
        <f>IF(P20=0,"",IF(BN20=0,"",(BN20/P20)))</f>
        <v>0.41666666666667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0.083333333333333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0.16666666666667</v>
      </c>
      <c r="CH20" s="133">
        <v>1</v>
      </c>
      <c r="CI20" s="134">
        <f>IFERROR(CH20/CF20,"-")</f>
        <v>0.5</v>
      </c>
      <c r="CJ20" s="135">
        <v>137000</v>
      </c>
      <c r="CK20" s="136">
        <f>IFERROR(CJ20/CF20,"-")</f>
        <v>68500</v>
      </c>
      <c r="CL20" s="137"/>
      <c r="CM20" s="137"/>
      <c r="CN20" s="137">
        <v>1</v>
      </c>
      <c r="CO20" s="138">
        <v>2</v>
      </c>
      <c r="CP20" s="139">
        <v>140000</v>
      </c>
      <c r="CQ20" s="139">
        <v>137000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95</v>
      </c>
      <c r="C21" s="347"/>
      <c r="D21" s="347" t="s">
        <v>91</v>
      </c>
      <c r="E21" s="347" t="s">
        <v>92</v>
      </c>
      <c r="F21" s="347" t="s">
        <v>72</v>
      </c>
      <c r="G21" s="88"/>
      <c r="H21" s="88"/>
      <c r="I21" s="88"/>
      <c r="J21" s="330"/>
      <c r="K21" s="79">
        <v>21</v>
      </c>
      <c r="L21" s="79">
        <v>11</v>
      </c>
      <c r="M21" s="79">
        <v>3</v>
      </c>
      <c r="N21" s="89">
        <v>2</v>
      </c>
      <c r="O21" s="90">
        <v>0</v>
      </c>
      <c r="P21" s="91">
        <f>N21+O21</f>
        <v>2</v>
      </c>
      <c r="Q21" s="80">
        <f>IFERROR(P21/M21,"-")</f>
        <v>0.66666666666667</v>
      </c>
      <c r="R21" s="79">
        <v>0</v>
      </c>
      <c r="S21" s="79">
        <v>1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0.60369444444444</v>
      </c>
      <c r="B22" s="347" t="s">
        <v>96</v>
      </c>
      <c r="C22" s="347"/>
      <c r="D22" s="347" t="s">
        <v>97</v>
      </c>
      <c r="E22" s="347" t="s">
        <v>98</v>
      </c>
      <c r="F22" s="347" t="s">
        <v>67</v>
      </c>
      <c r="G22" s="88" t="s">
        <v>99</v>
      </c>
      <c r="H22" s="88" t="s">
        <v>100</v>
      </c>
      <c r="I22" s="88" t="s">
        <v>101</v>
      </c>
      <c r="J22" s="330">
        <v>360000</v>
      </c>
      <c r="K22" s="79">
        <v>0</v>
      </c>
      <c r="L22" s="79">
        <v>0</v>
      </c>
      <c r="M22" s="79">
        <v>0</v>
      </c>
      <c r="N22" s="89">
        <v>5</v>
      </c>
      <c r="O22" s="90">
        <v>0</v>
      </c>
      <c r="P22" s="91">
        <f>N22+O22</f>
        <v>5</v>
      </c>
      <c r="Q22" s="80" t="str">
        <f>IFERROR(P22/M22,"-")</f>
        <v>-</v>
      </c>
      <c r="R22" s="79">
        <v>1</v>
      </c>
      <c r="S22" s="79">
        <v>0</v>
      </c>
      <c r="T22" s="80">
        <f>IFERROR(R22/(P22),"-")</f>
        <v>0.2</v>
      </c>
      <c r="U22" s="336">
        <f>IFERROR(J22/SUM(N22:O27),"-")</f>
        <v>9729.7297297297</v>
      </c>
      <c r="V22" s="82">
        <v>2</v>
      </c>
      <c r="W22" s="80">
        <f>IF(P22=0,"-",V22/P22)</f>
        <v>0.4</v>
      </c>
      <c r="X22" s="335">
        <v>7330</v>
      </c>
      <c r="Y22" s="336">
        <f>IFERROR(X22/P22,"-")</f>
        <v>1466</v>
      </c>
      <c r="Z22" s="336">
        <f>IFERROR(X22/V22,"-")</f>
        <v>3665</v>
      </c>
      <c r="AA22" s="330">
        <f>SUM(X22:X27)-SUM(J22:J27)</f>
        <v>-142670</v>
      </c>
      <c r="AB22" s="83">
        <f>SUM(X22:X27)/SUM(J22:J27)</f>
        <v>0.60369444444444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0.4</v>
      </c>
      <c r="BP22" s="119">
        <v>1</v>
      </c>
      <c r="BQ22" s="120">
        <f>IFERROR(BP22/BN22,"-")</f>
        <v>0.5</v>
      </c>
      <c r="BR22" s="121">
        <v>6000</v>
      </c>
      <c r="BS22" s="122">
        <f>IFERROR(BR22/BN22,"-")</f>
        <v>3000</v>
      </c>
      <c r="BT22" s="123"/>
      <c r="BU22" s="123">
        <v>1</v>
      </c>
      <c r="BV22" s="123"/>
      <c r="BW22" s="124">
        <v>2</v>
      </c>
      <c r="BX22" s="125">
        <f>IF(P22=0,"",IF(BW22=0,"",(BW22/P22)))</f>
        <v>0.4</v>
      </c>
      <c r="BY22" s="126">
        <v>1</v>
      </c>
      <c r="BZ22" s="127">
        <f>IFERROR(BY22/BW22,"-")</f>
        <v>0.5</v>
      </c>
      <c r="CA22" s="128">
        <v>1330</v>
      </c>
      <c r="CB22" s="129">
        <f>IFERROR(CA22/BW22,"-")</f>
        <v>665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7330</v>
      </c>
      <c r="CQ22" s="139">
        <v>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102</v>
      </c>
      <c r="C23" s="347"/>
      <c r="D23" s="347" t="s">
        <v>77</v>
      </c>
      <c r="E23" s="347" t="s">
        <v>103</v>
      </c>
      <c r="F23" s="347" t="s">
        <v>67</v>
      </c>
      <c r="G23" s="88"/>
      <c r="H23" s="88" t="s">
        <v>100</v>
      </c>
      <c r="I23" s="88"/>
      <c r="J23" s="330"/>
      <c r="K23" s="79">
        <v>0</v>
      </c>
      <c r="L23" s="79">
        <v>0</v>
      </c>
      <c r="M23" s="79">
        <v>0</v>
      </c>
      <c r="N23" s="89">
        <v>2</v>
      </c>
      <c r="O23" s="90">
        <v>0</v>
      </c>
      <c r="P23" s="91">
        <f>N23+O23</f>
        <v>2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1</v>
      </c>
      <c r="W23" s="80">
        <f>IF(P23=0,"-",V23/P23)</f>
        <v>0.5</v>
      </c>
      <c r="X23" s="335">
        <v>5000</v>
      </c>
      <c r="Y23" s="336">
        <f>IFERROR(X23/P23,"-")</f>
        <v>2500</v>
      </c>
      <c r="Z23" s="336">
        <f>IFERROR(X23/V23,"-")</f>
        <v>5000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>
        <v>1</v>
      </c>
      <c r="BQ23" s="120">
        <f>IFERROR(BP23/BN23,"-")</f>
        <v>1</v>
      </c>
      <c r="BR23" s="121">
        <v>5000</v>
      </c>
      <c r="BS23" s="122">
        <f>IFERROR(BR23/BN23,"-")</f>
        <v>5000</v>
      </c>
      <c r="BT23" s="123">
        <v>1</v>
      </c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5000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104</v>
      </c>
      <c r="C24" s="347"/>
      <c r="D24" s="347" t="s">
        <v>105</v>
      </c>
      <c r="E24" s="347" t="s">
        <v>106</v>
      </c>
      <c r="F24" s="347" t="s">
        <v>67</v>
      </c>
      <c r="G24" s="88"/>
      <c r="H24" s="88" t="s">
        <v>100</v>
      </c>
      <c r="I24" s="88"/>
      <c r="J24" s="330"/>
      <c r="K24" s="79">
        <v>0</v>
      </c>
      <c r="L24" s="79">
        <v>0</v>
      </c>
      <c r="M24" s="79">
        <v>0</v>
      </c>
      <c r="N24" s="89">
        <v>12</v>
      </c>
      <c r="O24" s="90">
        <v>0</v>
      </c>
      <c r="P24" s="91">
        <f>N24+O24</f>
        <v>12</v>
      </c>
      <c r="Q24" s="80" t="str">
        <f>IFERROR(P24/M24,"-")</f>
        <v>-</v>
      </c>
      <c r="R24" s="79">
        <v>0</v>
      </c>
      <c r="S24" s="79">
        <v>4</v>
      </c>
      <c r="T24" s="80">
        <f>IFERROR(R24/(P24),"-")</f>
        <v>0</v>
      </c>
      <c r="U24" s="336"/>
      <c r="V24" s="82">
        <v>1</v>
      </c>
      <c r="W24" s="80">
        <f>IF(P24=0,"-",V24/P24)</f>
        <v>0.083333333333333</v>
      </c>
      <c r="X24" s="335">
        <v>26000</v>
      </c>
      <c r="Y24" s="336">
        <f>IFERROR(X24/P24,"-")</f>
        <v>2166.6666666667</v>
      </c>
      <c r="Z24" s="336">
        <f>IFERROR(X24/V24,"-")</f>
        <v>26000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0.083333333333333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5</v>
      </c>
      <c r="BO24" s="118">
        <f>IF(P24=0,"",IF(BN24=0,"",(BN24/P24)))</f>
        <v>0.41666666666667</v>
      </c>
      <c r="BP24" s="119">
        <v>1</v>
      </c>
      <c r="BQ24" s="120">
        <f>IFERROR(BP24/BN24,"-")</f>
        <v>0.2</v>
      </c>
      <c r="BR24" s="121">
        <v>26000</v>
      </c>
      <c r="BS24" s="122">
        <f>IFERROR(BR24/BN24,"-")</f>
        <v>5200</v>
      </c>
      <c r="BT24" s="123"/>
      <c r="BU24" s="123"/>
      <c r="BV24" s="123">
        <v>1</v>
      </c>
      <c r="BW24" s="124">
        <v>5</v>
      </c>
      <c r="BX24" s="125">
        <f>IF(P24=0,"",IF(BW24=0,"",(BW24/P24)))</f>
        <v>0.41666666666667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1</v>
      </c>
      <c r="CG24" s="132">
        <f>IF(P24=0,"",IF(CF24=0,"",(CF24/P24)))</f>
        <v>0.083333333333333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1</v>
      </c>
      <c r="CP24" s="139">
        <v>26000</v>
      </c>
      <c r="CQ24" s="139">
        <v>26000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107</v>
      </c>
      <c r="C25" s="347"/>
      <c r="D25" s="347" t="s">
        <v>108</v>
      </c>
      <c r="E25" s="347" t="s">
        <v>109</v>
      </c>
      <c r="F25" s="347" t="s">
        <v>67</v>
      </c>
      <c r="G25" s="88"/>
      <c r="H25" s="88" t="s">
        <v>100</v>
      </c>
      <c r="I25" s="88"/>
      <c r="J25" s="330"/>
      <c r="K25" s="79">
        <v>0</v>
      </c>
      <c r="L25" s="79">
        <v>0</v>
      </c>
      <c r="M25" s="79">
        <v>0</v>
      </c>
      <c r="N25" s="89">
        <v>6</v>
      </c>
      <c r="O25" s="90">
        <v>0</v>
      </c>
      <c r="P25" s="91">
        <f>N25+O25</f>
        <v>6</v>
      </c>
      <c r="Q25" s="80" t="str">
        <f>IFERROR(P25/M25,"-")</f>
        <v>-</v>
      </c>
      <c r="R25" s="79">
        <v>0</v>
      </c>
      <c r="S25" s="79">
        <v>2</v>
      </c>
      <c r="T25" s="80">
        <f>IFERROR(R25/(P25),"-")</f>
        <v>0</v>
      </c>
      <c r="U25" s="336"/>
      <c r="V25" s="82">
        <v>1</v>
      </c>
      <c r="W25" s="80">
        <f>IF(P25=0,"-",V25/P25)</f>
        <v>0.16666666666667</v>
      </c>
      <c r="X25" s="335">
        <v>15000</v>
      </c>
      <c r="Y25" s="336">
        <f>IFERROR(X25/P25,"-")</f>
        <v>2500</v>
      </c>
      <c r="Z25" s="336">
        <f>IFERROR(X25/V25,"-")</f>
        <v>15000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2</v>
      </c>
      <c r="AW25" s="105">
        <f>IF(P25=0,"",IF(AV25=0,"",(AV25/P25)))</f>
        <v>0.33333333333333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>
        <v>3</v>
      </c>
      <c r="BX25" s="125">
        <f>IF(P25=0,"",IF(BW25=0,"",(BW25/P25)))</f>
        <v>0.5</v>
      </c>
      <c r="BY25" s="126">
        <v>1</v>
      </c>
      <c r="BZ25" s="127">
        <f>IFERROR(BY25/BW25,"-")</f>
        <v>0.33333333333333</v>
      </c>
      <c r="CA25" s="128">
        <v>15000</v>
      </c>
      <c r="CB25" s="129">
        <f>IFERROR(CA25/BW25,"-")</f>
        <v>5000</v>
      </c>
      <c r="CC25" s="130"/>
      <c r="CD25" s="130"/>
      <c r="CE25" s="130">
        <v>1</v>
      </c>
      <c r="CF25" s="131">
        <v>1</v>
      </c>
      <c r="CG25" s="132">
        <f>IF(P25=0,"",IF(CF25=0,"",(CF25/P25)))</f>
        <v>0.16666666666667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15000</v>
      </c>
      <c r="CQ25" s="139">
        <v>15000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110</v>
      </c>
      <c r="C26" s="347"/>
      <c r="D26" s="347" t="s">
        <v>111</v>
      </c>
      <c r="E26" s="347" t="s">
        <v>112</v>
      </c>
      <c r="F26" s="347" t="s">
        <v>67</v>
      </c>
      <c r="G26" s="88"/>
      <c r="H26" s="88" t="s">
        <v>100</v>
      </c>
      <c r="I26" s="88"/>
      <c r="J26" s="330"/>
      <c r="K26" s="79">
        <v>0</v>
      </c>
      <c r="L26" s="79">
        <v>0</v>
      </c>
      <c r="M26" s="79">
        <v>0</v>
      </c>
      <c r="N26" s="89">
        <v>7</v>
      </c>
      <c r="O26" s="90">
        <v>0</v>
      </c>
      <c r="P26" s="91">
        <f>N26+O26</f>
        <v>7</v>
      </c>
      <c r="Q26" s="80" t="str">
        <f>IFERROR(P26/M26,"-")</f>
        <v>-</v>
      </c>
      <c r="R26" s="79">
        <v>1</v>
      </c>
      <c r="S26" s="79">
        <v>1</v>
      </c>
      <c r="T26" s="80">
        <f>IFERROR(R26/(P26),"-")</f>
        <v>0.14285714285714</v>
      </c>
      <c r="U26" s="336"/>
      <c r="V26" s="82">
        <v>3</v>
      </c>
      <c r="W26" s="80">
        <f>IF(P26=0,"-",V26/P26)</f>
        <v>0.42857142857143</v>
      </c>
      <c r="X26" s="335">
        <v>136000</v>
      </c>
      <c r="Y26" s="336">
        <f>IFERROR(X26/P26,"-")</f>
        <v>19428.571428571</v>
      </c>
      <c r="Z26" s="336">
        <f>IFERROR(X26/V26,"-")</f>
        <v>45333.333333333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>
        <v>2</v>
      </c>
      <c r="AN26" s="99">
        <f>IF(P26=0,"",IF(AM26=0,"",(AM26/P26)))</f>
        <v>0.28571428571429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0.14285714285714</v>
      </c>
      <c r="BG26" s="110">
        <v>1</v>
      </c>
      <c r="BH26" s="112">
        <f>IFERROR(BG26/BE26,"-")</f>
        <v>1</v>
      </c>
      <c r="BI26" s="113">
        <v>6000</v>
      </c>
      <c r="BJ26" s="114">
        <f>IFERROR(BI26/BE26,"-")</f>
        <v>6000</v>
      </c>
      <c r="BK26" s="115"/>
      <c r="BL26" s="115">
        <v>1</v>
      </c>
      <c r="BM26" s="115"/>
      <c r="BN26" s="117">
        <v>2</v>
      </c>
      <c r="BO26" s="118">
        <f>IF(P26=0,"",IF(BN26=0,"",(BN26/P26)))</f>
        <v>0.28571428571429</v>
      </c>
      <c r="BP26" s="119">
        <v>1</v>
      </c>
      <c r="BQ26" s="120">
        <f>IFERROR(BP26/BN26,"-")</f>
        <v>0.5</v>
      </c>
      <c r="BR26" s="121">
        <v>30000</v>
      </c>
      <c r="BS26" s="122">
        <f>IFERROR(BR26/BN26,"-")</f>
        <v>15000</v>
      </c>
      <c r="BT26" s="123"/>
      <c r="BU26" s="123"/>
      <c r="BV26" s="123">
        <v>1</v>
      </c>
      <c r="BW26" s="124">
        <v>1</v>
      </c>
      <c r="BX26" s="125">
        <f>IF(P26=0,"",IF(BW26=0,"",(BW26/P26)))</f>
        <v>0.14285714285714</v>
      </c>
      <c r="BY26" s="126">
        <v>1</v>
      </c>
      <c r="BZ26" s="127">
        <f>IFERROR(BY26/BW26,"-")</f>
        <v>1</v>
      </c>
      <c r="CA26" s="128">
        <v>100000</v>
      </c>
      <c r="CB26" s="129">
        <f>IFERROR(CA26/BW26,"-")</f>
        <v>100000</v>
      </c>
      <c r="CC26" s="130"/>
      <c r="CD26" s="130"/>
      <c r="CE26" s="130">
        <v>1</v>
      </c>
      <c r="CF26" s="131">
        <v>1</v>
      </c>
      <c r="CG26" s="132">
        <f>IF(P26=0,"",IF(CF26=0,"",(CF26/P26)))</f>
        <v>0.14285714285714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3</v>
      </c>
      <c r="CP26" s="139">
        <v>136000</v>
      </c>
      <c r="CQ26" s="139">
        <v>100000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113</v>
      </c>
      <c r="C27" s="347"/>
      <c r="D27" s="347" t="s">
        <v>114</v>
      </c>
      <c r="E27" s="347" t="s">
        <v>114</v>
      </c>
      <c r="F27" s="347" t="s">
        <v>72</v>
      </c>
      <c r="G27" s="88"/>
      <c r="H27" s="88"/>
      <c r="I27" s="88"/>
      <c r="J27" s="330"/>
      <c r="K27" s="79">
        <v>80</v>
      </c>
      <c r="L27" s="79">
        <v>43</v>
      </c>
      <c r="M27" s="79">
        <v>11</v>
      </c>
      <c r="N27" s="89">
        <v>5</v>
      </c>
      <c r="O27" s="90">
        <v>0</v>
      </c>
      <c r="P27" s="91">
        <f>N27+O27</f>
        <v>5</v>
      </c>
      <c r="Q27" s="80">
        <f>IFERROR(P27/M27,"-")</f>
        <v>0.45454545454545</v>
      </c>
      <c r="R27" s="79">
        <v>1</v>
      </c>
      <c r="S27" s="79">
        <v>0</v>
      </c>
      <c r="T27" s="80">
        <f>IFERROR(R27/(P27),"-")</f>
        <v>0.2</v>
      </c>
      <c r="U27" s="336"/>
      <c r="V27" s="82">
        <v>0</v>
      </c>
      <c r="W27" s="80">
        <f>IF(P27=0,"-",V27/P27)</f>
        <v>0</v>
      </c>
      <c r="X27" s="335">
        <v>28000</v>
      </c>
      <c r="Y27" s="336">
        <f>IFERROR(X27/P27,"-")</f>
        <v>5600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3</v>
      </c>
      <c r="BX27" s="125">
        <f>IF(P27=0,"",IF(BW27=0,"",(BW27/P27)))</f>
        <v>0.6</v>
      </c>
      <c r="BY27" s="126">
        <v>1</v>
      </c>
      <c r="BZ27" s="127">
        <f>IFERROR(BY27/BW27,"-")</f>
        <v>0.33333333333333</v>
      </c>
      <c r="CA27" s="128">
        <v>28000</v>
      </c>
      <c r="CB27" s="129">
        <f>IFERROR(CA27/BW27,"-")</f>
        <v>9333.3333333333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28000</v>
      </c>
      <c r="CQ27" s="139">
        <v>28000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0.13928571428571</v>
      </c>
      <c r="B28" s="347" t="s">
        <v>115</v>
      </c>
      <c r="C28" s="347"/>
      <c r="D28" s="347" t="s">
        <v>116</v>
      </c>
      <c r="E28" s="347" t="s">
        <v>66</v>
      </c>
      <c r="F28" s="347" t="s">
        <v>67</v>
      </c>
      <c r="G28" s="88" t="s">
        <v>117</v>
      </c>
      <c r="H28" s="88" t="s">
        <v>118</v>
      </c>
      <c r="I28" s="88"/>
      <c r="J28" s="330">
        <v>280000</v>
      </c>
      <c r="K28" s="79">
        <v>0</v>
      </c>
      <c r="L28" s="79">
        <v>0</v>
      </c>
      <c r="M28" s="79">
        <v>0</v>
      </c>
      <c r="N28" s="89">
        <v>8</v>
      </c>
      <c r="O28" s="90">
        <v>0</v>
      </c>
      <c r="P28" s="91">
        <f>N28+O28</f>
        <v>8</v>
      </c>
      <c r="Q28" s="80" t="str">
        <f>IFERROR(P28/M28,"-")</f>
        <v>-</v>
      </c>
      <c r="R28" s="79">
        <v>0</v>
      </c>
      <c r="S28" s="79">
        <v>1</v>
      </c>
      <c r="T28" s="80">
        <f>IFERROR(R28/(P28),"-")</f>
        <v>0</v>
      </c>
      <c r="U28" s="336">
        <f>IFERROR(J28/SUM(N28:O32),"-")</f>
        <v>13333.333333333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-241000</v>
      </c>
      <c r="AB28" s="83">
        <f>SUM(X28:X32)/SUM(J28:J32)</f>
        <v>0.13928571428571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0.125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5</v>
      </c>
      <c r="BO28" s="118">
        <f>IF(P28=0,"",IF(BN28=0,"",(BN28/P28)))</f>
        <v>0.625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2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119</v>
      </c>
      <c r="C29" s="347"/>
      <c r="D29" s="347" t="s">
        <v>97</v>
      </c>
      <c r="E29" s="347" t="s">
        <v>98</v>
      </c>
      <c r="F29" s="347" t="s">
        <v>67</v>
      </c>
      <c r="G29" s="88"/>
      <c r="H29" s="88" t="s">
        <v>118</v>
      </c>
      <c r="I29" s="88"/>
      <c r="J29" s="330"/>
      <c r="K29" s="79">
        <v>0</v>
      </c>
      <c r="L29" s="79">
        <v>0</v>
      </c>
      <c r="M29" s="79">
        <v>0</v>
      </c>
      <c r="N29" s="89">
        <v>2</v>
      </c>
      <c r="O29" s="90">
        <v>0</v>
      </c>
      <c r="P29" s="91">
        <f>N29+O29</f>
        <v>2</v>
      </c>
      <c r="Q29" s="80" t="str">
        <f>IFERROR(P29/M29,"-")</f>
        <v>-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120</v>
      </c>
      <c r="C30" s="347"/>
      <c r="D30" s="347" t="s">
        <v>121</v>
      </c>
      <c r="E30" s="347" t="s">
        <v>122</v>
      </c>
      <c r="F30" s="347" t="s">
        <v>67</v>
      </c>
      <c r="G30" s="88"/>
      <c r="H30" s="88" t="s">
        <v>118</v>
      </c>
      <c r="I30" s="88"/>
      <c r="J30" s="330"/>
      <c r="K30" s="79">
        <v>0</v>
      </c>
      <c r="L30" s="79">
        <v>0</v>
      </c>
      <c r="M30" s="79">
        <v>0</v>
      </c>
      <c r="N30" s="89">
        <v>4</v>
      </c>
      <c r="O30" s="90">
        <v>0</v>
      </c>
      <c r="P30" s="91">
        <f>N30+O30</f>
        <v>4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0.75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0.25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123</v>
      </c>
      <c r="C31" s="347"/>
      <c r="D31" s="347" t="s">
        <v>84</v>
      </c>
      <c r="E31" s="347" t="s">
        <v>85</v>
      </c>
      <c r="F31" s="347" t="s">
        <v>67</v>
      </c>
      <c r="G31" s="88"/>
      <c r="H31" s="88" t="s">
        <v>118</v>
      </c>
      <c r="I31" s="88"/>
      <c r="J31" s="330"/>
      <c r="K31" s="79">
        <v>0</v>
      </c>
      <c r="L31" s="79">
        <v>0</v>
      </c>
      <c r="M31" s="79">
        <v>0</v>
      </c>
      <c r="N31" s="89">
        <v>4</v>
      </c>
      <c r="O31" s="90">
        <v>0</v>
      </c>
      <c r="P31" s="91">
        <f>N31+O31</f>
        <v>4</v>
      </c>
      <c r="Q31" s="80" t="str">
        <f>IFERROR(P31/M31,"-")</f>
        <v>-</v>
      </c>
      <c r="R31" s="79">
        <v>1</v>
      </c>
      <c r="S31" s="79">
        <v>0</v>
      </c>
      <c r="T31" s="80">
        <f>IFERROR(R31/(P31),"-")</f>
        <v>0.25</v>
      </c>
      <c r="U31" s="336"/>
      <c r="V31" s="82">
        <v>2</v>
      </c>
      <c r="W31" s="80">
        <f>IF(P31=0,"-",V31/P31)</f>
        <v>0.5</v>
      </c>
      <c r="X31" s="335">
        <v>39000</v>
      </c>
      <c r="Y31" s="336">
        <f>IFERROR(X31/P31,"-")</f>
        <v>9750</v>
      </c>
      <c r="Z31" s="336">
        <f>IFERROR(X31/V31,"-")</f>
        <v>19500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0.5</v>
      </c>
      <c r="BP31" s="119">
        <v>1</v>
      </c>
      <c r="BQ31" s="120">
        <f>IFERROR(BP31/BN31,"-")</f>
        <v>0.5</v>
      </c>
      <c r="BR31" s="121">
        <v>30000</v>
      </c>
      <c r="BS31" s="122">
        <f>IFERROR(BR31/BN31,"-")</f>
        <v>15000</v>
      </c>
      <c r="BT31" s="123"/>
      <c r="BU31" s="123"/>
      <c r="BV31" s="123">
        <v>1</v>
      </c>
      <c r="BW31" s="124">
        <v>2</v>
      </c>
      <c r="BX31" s="125">
        <f>IF(P31=0,"",IF(BW31=0,"",(BW31/P31)))</f>
        <v>0.5</v>
      </c>
      <c r="BY31" s="126">
        <v>1</v>
      </c>
      <c r="BZ31" s="127">
        <f>IFERROR(BY31/BW31,"-")</f>
        <v>0.5</v>
      </c>
      <c r="CA31" s="128">
        <v>9000</v>
      </c>
      <c r="CB31" s="129">
        <f>IFERROR(CA31/BW31,"-")</f>
        <v>4500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39000</v>
      </c>
      <c r="CQ31" s="139">
        <v>30000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124</v>
      </c>
      <c r="C32" s="347"/>
      <c r="D32" s="347" t="s">
        <v>114</v>
      </c>
      <c r="E32" s="347" t="s">
        <v>114</v>
      </c>
      <c r="F32" s="347" t="s">
        <v>72</v>
      </c>
      <c r="G32" s="88"/>
      <c r="H32" s="88"/>
      <c r="I32" s="88"/>
      <c r="J32" s="330"/>
      <c r="K32" s="79">
        <v>46</v>
      </c>
      <c r="L32" s="79">
        <v>22</v>
      </c>
      <c r="M32" s="79">
        <v>232</v>
      </c>
      <c r="N32" s="89">
        <v>3</v>
      </c>
      <c r="O32" s="90">
        <v>0</v>
      </c>
      <c r="P32" s="91">
        <f>N32+O32</f>
        <v>3</v>
      </c>
      <c r="Q32" s="80">
        <f>IFERROR(P32/M32,"-")</f>
        <v>0.012931034482759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0.66666666666667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0.33333333333333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347" t="s">
        <v>125</v>
      </c>
      <c r="C33" s="347"/>
      <c r="D33" s="347" t="s">
        <v>126</v>
      </c>
      <c r="E33" s="347" t="s">
        <v>127</v>
      </c>
      <c r="F33" s="347" t="s">
        <v>67</v>
      </c>
      <c r="G33" s="88" t="s">
        <v>128</v>
      </c>
      <c r="H33" s="88" t="s">
        <v>129</v>
      </c>
      <c r="I33" s="88" t="s">
        <v>130</v>
      </c>
      <c r="J33" s="330">
        <v>300000</v>
      </c>
      <c r="K33" s="79">
        <v>0</v>
      </c>
      <c r="L33" s="79">
        <v>0</v>
      </c>
      <c r="M33" s="79">
        <v>0</v>
      </c>
      <c r="N33" s="89">
        <v>2</v>
      </c>
      <c r="O33" s="90">
        <v>0</v>
      </c>
      <c r="P33" s="91">
        <f>N33+O33</f>
        <v>2</v>
      </c>
      <c r="Q33" s="80" t="str">
        <f>IFERROR(P33/M33,"-")</f>
        <v>-</v>
      </c>
      <c r="R33" s="79">
        <v>1</v>
      </c>
      <c r="S33" s="79">
        <v>0</v>
      </c>
      <c r="T33" s="80">
        <f>IFERROR(R33/(P33),"-")</f>
        <v>0.5</v>
      </c>
      <c r="U33" s="336">
        <f>IFERROR(J33/SUM(N33:O37),"-")</f>
        <v>14285.714285714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SUM(X33:X37)-SUM(J33:J37)</f>
        <v>-300000</v>
      </c>
      <c r="AB33" s="83">
        <f>SUM(X33:X37)/SUM(J33:J37)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>
        <v>1</v>
      </c>
      <c r="CG33" s="132">
        <f>IF(P33=0,"",IF(CF33=0,"",(CF33/P33)))</f>
        <v>0.5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131</v>
      </c>
      <c r="C34" s="347"/>
      <c r="D34" s="347" t="s">
        <v>84</v>
      </c>
      <c r="E34" s="347" t="s">
        <v>85</v>
      </c>
      <c r="F34" s="347" t="s">
        <v>67</v>
      </c>
      <c r="G34" s="88"/>
      <c r="H34" s="88" t="s">
        <v>129</v>
      </c>
      <c r="I34" s="88"/>
      <c r="J34" s="330"/>
      <c r="K34" s="79">
        <v>0</v>
      </c>
      <c r="L34" s="79">
        <v>0</v>
      </c>
      <c r="M34" s="79">
        <v>0</v>
      </c>
      <c r="N34" s="89">
        <v>8</v>
      </c>
      <c r="O34" s="90">
        <v>0</v>
      </c>
      <c r="P34" s="91">
        <f>N34+O34</f>
        <v>8</v>
      </c>
      <c r="Q34" s="80" t="str">
        <f>IFERROR(P34/M34,"-")</f>
        <v>-</v>
      </c>
      <c r="R34" s="79">
        <v>0</v>
      </c>
      <c r="S34" s="79">
        <v>1</v>
      </c>
      <c r="T34" s="80">
        <f>IFERROR(R34/(P34),"-")</f>
        <v>0</v>
      </c>
      <c r="U34" s="336"/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4</v>
      </c>
      <c r="BO34" s="118">
        <f>IF(P34=0,"",IF(BN34=0,"",(BN34/P34)))</f>
        <v>0.5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3</v>
      </c>
      <c r="BX34" s="125">
        <f>IF(P34=0,"",IF(BW34=0,"",(BW34/P34)))</f>
        <v>0.375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0.125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132</v>
      </c>
      <c r="C35" s="347"/>
      <c r="D35" s="347" t="s">
        <v>108</v>
      </c>
      <c r="E35" s="347" t="s">
        <v>109</v>
      </c>
      <c r="F35" s="347" t="s">
        <v>67</v>
      </c>
      <c r="G35" s="88"/>
      <c r="H35" s="88" t="s">
        <v>129</v>
      </c>
      <c r="I35" s="88"/>
      <c r="J35" s="330"/>
      <c r="K35" s="79">
        <v>0</v>
      </c>
      <c r="L35" s="79">
        <v>0</v>
      </c>
      <c r="M35" s="79">
        <v>0</v>
      </c>
      <c r="N35" s="89">
        <v>7</v>
      </c>
      <c r="O35" s="90">
        <v>0</v>
      </c>
      <c r="P35" s="91">
        <f>N35+O35</f>
        <v>7</v>
      </c>
      <c r="Q35" s="80" t="str">
        <f>IFERROR(P35/M35,"-")</f>
        <v>-</v>
      </c>
      <c r="R35" s="79">
        <v>0</v>
      </c>
      <c r="S35" s="79">
        <v>1</v>
      </c>
      <c r="T35" s="80">
        <f>IFERROR(R35/(P35),"-")</f>
        <v>0</v>
      </c>
      <c r="U35" s="336"/>
      <c r="V35" s="82">
        <v>0</v>
      </c>
      <c r="W35" s="80">
        <f>IF(P35=0,"-",V35/P35)</f>
        <v>0</v>
      </c>
      <c r="X35" s="335">
        <v>0</v>
      </c>
      <c r="Y35" s="336">
        <f>IFERROR(X35/P35,"-")</f>
        <v>0</v>
      </c>
      <c r="Z35" s="336" t="str">
        <f>IFERROR(X35/V35,"-")</f>
        <v>-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0.14285714285714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0.28571428571429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3</v>
      </c>
      <c r="BX35" s="125">
        <f>IF(P35=0,"",IF(BW35=0,"",(BW35/P35)))</f>
        <v>0.42857142857143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0.14285714285714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133</v>
      </c>
      <c r="C36" s="347"/>
      <c r="D36" s="347" t="s">
        <v>111</v>
      </c>
      <c r="E36" s="347" t="s">
        <v>112</v>
      </c>
      <c r="F36" s="347" t="s">
        <v>67</v>
      </c>
      <c r="G36" s="88"/>
      <c r="H36" s="88" t="s">
        <v>129</v>
      </c>
      <c r="I36" s="88"/>
      <c r="J36" s="330"/>
      <c r="K36" s="79">
        <v>0</v>
      </c>
      <c r="L36" s="79">
        <v>0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0</v>
      </c>
      <c r="S36" s="79">
        <v>0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134</v>
      </c>
      <c r="C37" s="347"/>
      <c r="D37" s="347" t="s">
        <v>114</v>
      </c>
      <c r="E37" s="347" t="s">
        <v>114</v>
      </c>
      <c r="F37" s="347" t="s">
        <v>72</v>
      </c>
      <c r="G37" s="88"/>
      <c r="H37" s="88"/>
      <c r="I37" s="88"/>
      <c r="J37" s="330"/>
      <c r="K37" s="79">
        <v>44</v>
      </c>
      <c r="L37" s="79">
        <v>21</v>
      </c>
      <c r="M37" s="79">
        <v>6</v>
      </c>
      <c r="N37" s="89">
        <v>3</v>
      </c>
      <c r="O37" s="90">
        <v>0</v>
      </c>
      <c r="P37" s="91">
        <f>N37+O37</f>
        <v>3</v>
      </c>
      <c r="Q37" s="80">
        <f>IFERROR(P37/M37,"-")</f>
        <v>0.5</v>
      </c>
      <c r="R37" s="79">
        <v>0</v>
      </c>
      <c r="S37" s="79">
        <v>0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0.33333333333333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0.33333333333333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5.2125</v>
      </c>
      <c r="B38" s="347" t="s">
        <v>135</v>
      </c>
      <c r="C38" s="347"/>
      <c r="D38" s="347" t="s">
        <v>121</v>
      </c>
      <c r="E38" s="347" t="s">
        <v>122</v>
      </c>
      <c r="F38" s="347" t="s">
        <v>67</v>
      </c>
      <c r="G38" s="88" t="s">
        <v>136</v>
      </c>
      <c r="H38" s="88" t="s">
        <v>137</v>
      </c>
      <c r="I38" s="88" t="s">
        <v>138</v>
      </c>
      <c r="J38" s="330">
        <v>240000</v>
      </c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IFERROR(J38/SUM(N38:O47),"-")</f>
        <v>6857.1428571429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SUM(X38:X47)-SUM(J38:J47)</f>
        <v>1011000</v>
      </c>
      <c r="AB38" s="83">
        <f>SUM(X38:X47)/SUM(J38:J47)</f>
        <v>5.2125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139</v>
      </c>
      <c r="C39" s="347"/>
      <c r="D39" s="347" t="s">
        <v>84</v>
      </c>
      <c r="E39" s="347" t="s">
        <v>85</v>
      </c>
      <c r="F39" s="347" t="s">
        <v>67</v>
      </c>
      <c r="G39" s="88" t="s">
        <v>140</v>
      </c>
      <c r="H39" s="88" t="s">
        <v>137</v>
      </c>
      <c r="I39" s="88" t="s">
        <v>138</v>
      </c>
      <c r="J39" s="330"/>
      <c r="K39" s="79">
        <v>0</v>
      </c>
      <c r="L39" s="79">
        <v>0</v>
      </c>
      <c r="M39" s="79">
        <v>0</v>
      </c>
      <c r="N39" s="89">
        <v>2</v>
      </c>
      <c r="O39" s="90">
        <v>0</v>
      </c>
      <c r="P39" s="91">
        <f>N39+O39</f>
        <v>2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>
        <v>1</v>
      </c>
      <c r="CG39" s="132">
        <f>IF(P39=0,"",IF(CF39=0,"",(CF39/P39)))</f>
        <v>0.5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141</v>
      </c>
      <c r="C40" s="347"/>
      <c r="D40" s="347" t="s">
        <v>91</v>
      </c>
      <c r="E40" s="347" t="s">
        <v>92</v>
      </c>
      <c r="F40" s="347" t="s">
        <v>67</v>
      </c>
      <c r="G40" s="88" t="s">
        <v>142</v>
      </c>
      <c r="H40" s="88" t="s">
        <v>137</v>
      </c>
      <c r="I40" s="88" t="s">
        <v>138</v>
      </c>
      <c r="J40" s="330"/>
      <c r="K40" s="79">
        <v>0</v>
      </c>
      <c r="L40" s="79">
        <v>0</v>
      </c>
      <c r="M40" s="79">
        <v>0</v>
      </c>
      <c r="N40" s="89">
        <v>1</v>
      </c>
      <c r="O40" s="90">
        <v>0</v>
      </c>
      <c r="P40" s="91">
        <f>N40+O40</f>
        <v>1</v>
      </c>
      <c r="Q40" s="80" t="str">
        <f>IFERROR(P40/M40,"-")</f>
        <v>-</v>
      </c>
      <c r="R40" s="79">
        <v>0</v>
      </c>
      <c r="S40" s="79">
        <v>0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1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143</v>
      </c>
      <c r="C41" s="347"/>
      <c r="D41" s="347" t="s">
        <v>97</v>
      </c>
      <c r="E41" s="347" t="s">
        <v>98</v>
      </c>
      <c r="F41" s="347" t="s">
        <v>67</v>
      </c>
      <c r="G41" s="88" t="s">
        <v>144</v>
      </c>
      <c r="H41" s="88" t="s">
        <v>137</v>
      </c>
      <c r="I41" s="88" t="s">
        <v>145</v>
      </c>
      <c r="J41" s="330"/>
      <c r="K41" s="79">
        <v>0</v>
      </c>
      <c r="L41" s="79">
        <v>0</v>
      </c>
      <c r="M41" s="79">
        <v>0</v>
      </c>
      <c r="N41" s="89">
        <v>6</v>
      </c>
      <c r="O41" s="90">
        <v>0</v>
      </c>
      <c r="P41" s="91">
        <f>N41+O41</f>
        <v>6</v>
      </c>
      <c r="Q41" s="80" t="str">
        <f>IFERROR(P41/M41,"-")</f>
        <v>-</v>
      </c>
      <c r="R41" s="79">
        <v>0</v>
      </c>
      <c r="S41" s="79">
        <v>1</v>
      </c>
      <c r="T41" s="80">
        <f>IFERROR(R41/(P41),"-")</f>
        <v>0</v>
      </c>
      <c r="U41" s="336"/>
      <c r="V41" s="82">
        <v>1</v>
      </c>
      <c r="W41" s="80">
        <f>IF(P41=0,"-",V41/P41)</f>
        <v>0.16666666666667</v>
      </c>
      <c r="X41" s="335">
        <v>3000</v>
      </c>
      <c r="Y41" s="336">
        <f>IFERROR(X41/P41,"-")</f>
        <v>500</v>
      </c>
      <c r="Z41" s="336">
        <f>IFERROR(X41/V41,"-")</f>
        <v>3000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0.16666666666667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4</v>
      </c>
      <c r="BX41" s="125">
        <f>IF(P41=0,"",IF(BW41=0,"",(BW41/P41)))</f>
        <v>0.66666666666667</v>
      </c>
      <c r="BY41" s="126">
        <v>1</v>
      </c>
      <c r="BZ41" s="127">
        <f>IFERROR(BY41/BW41,"-")</f>
        <v>0.25</v>
      </c>
      <c r="CA41" s="128">
        <v>3000</v>
      </c>
      <c r="CB41" s="129">
        <f>IFERROR(CA41/BW41,"-")</f>
        <v>750</v>
      </c>
      <c r="CC41" s="130">
        <v>1</v>
      </c>
      <c r="CD41" s="130"/>
      <c r="CE41" s="130"/>
      <c r="CF41" s="131">
        <v>1</v>
      </c>
      <c r="CG41" s="132">
        <f>IF(P41=0,"",IF(CF41=0,"",(CF41/P41)))</f>
        <v>0.16666666666667</v>
      </c>
      <c r="CH41" s="133"/>
      <c r="CI41" s="134">
        <f>IFERROR(CH41/CF41,"-")</f>
        <v>0</v>
      </c>
      <c r="CJ41" s="135"/>
      <c r="CK41" s="136">
        <f>IFERROR(CJ41/CF41,"-")</f>
        <v>0</v>
      </c>
      <c r="CL41" s="137"/>
      <c r="CM41" s="137"/>
      <c r="CN41" s="137"/>
      <c r="CO41" s="138">
        <v>1</v>
      </c>
      <c r="CP41" s="139">
        <v>3000</v>
      </c>
      <c r="CQ41" s="139">
        <v>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146</v>
      </c>
      <c r="C42" s="347"/>
      <c r="D42" s="347" t="s">
        <v>114</v>
      </c>
      <c r="E42" s="347" t="s">
        <v>114</v>
      </c>
      <c r="F42" s="347" t="s">
        <v>72</v>
      </c>
      <c r="G42" s="88" t="s">
        <v>147</v>
      </c>
      <c r="H42" s="88"/>
      <c r="I42" s="88"/>
      <c r="J42" s="330"/>
      <c r="K42" s="79">
        <v>11</v>
      </c>
      <c r="L42" s="79">
        <v>8</v>
      </c>
      <c r="M42" s="79">
        <v>1</v>
      </c>
      <c r="N42" s="89">
        <v>2</v>
      </c>
      <c r="O42" s="90">
        <v>0</v>
      </c>
      <c r="P42" s="91">
        <f>N42+O42</f>
        <v>2</v>
      </c>
      <c r="Q42" s="80">
        <f>IFERROR(P42/M42,"-")</f>
        <v>2</v>
      </c>
      <c r="R42" s="79">
        <v>0</v>
      </c>
      <c r="S42" s="79">
        <v>1</v>
      </c>
      <c r="T42" s="80">
        <f>IFERROR(R42/(P42),"-")</f>
        <v>0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1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148</v>
      </c>
      <c r="C43" s="347"/>
      <c r="D43" s="347" t="s">
        <v>149</v>
      </c>
      <c r="E43" s="347" t="s">
        <v>150</v>
      </c>
      <c r="F43" s="347" t="s">
        <v>67</v>
      </c>
      <c r="G43" s="88" t="s">
        <v>136</v>
      </c>
      <c r="H43" s="88" t="s">
        <v>137</v>
      </c>
      <c r="I43" s="88" t="s">
        <v>151</v>
      </c>
      <c r="J43" s="330"/>
      <c r="K43" s="79">
        <v>0</v>
      </c>
      <c r="L43" s="79">
        <v>0</v>
      </c>
      <c r="M43" s="79">
        <v>0</v>
      </c>
      <c r="N43" s="89">
        <v>4</v>
      </c>
      <c r="O43" s="90">
        <v>1</v>
      </c>
      <c r="P43" s="91">
        <f>N43+O43</f>
        <v>5</v>
      </c>
      <c r="Q43" s="80" t="str">
        <f>IFERROR(P43/M43,"-")</f>
        <v>-</v>
      </c>
      <c r="R43" s="79">
        <v>1</v>
      </c>
      <c r="S43" s="79">
        <v>1</v>
      </c>
      <c r="T43" s="80">
        <f>IFERROR(R43/(P43),"-")</f>
        <v>0.2</v>
      </c>
      <c r="U43" s="336"/>
      <c r="V43" s="82">
        <v>1</v>
      </c>
      <c r="W43" s="80">
        <f>IF(P43=0,"-",V43/P43)</f>
        <v>0.2</v>
      </c>
      <c r="X43" s="335">
        <v>1145000</v>
      </c>
      <c r="Y43" s="336">
        <f>IFERROR(X43/P43,"-")</f>
        <v>229000</v>
      </c>
      <c r="Z43" s="336">
        <f>IFERROR(X43/V43,"-")</f>
        <v>1145000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0.4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0.4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0.2</v>
      </c>
      <c r="BY43" s="126">
        <v>1</v>
      </c>
      <c r="BZ43" s="127">
        <f>IFERROR(BY43/BW43,"-")</f>
        <v>1</v>
      </c>
      <c r="CA43" s="128">
        <v>1145000</v>
      </c>
      <c r="CB43" s="129">
        <f>IFERROR(CA43/BW43,"-")</f>
        <v>1145000</v>
      </c>
      <c r="CC43" s="130"/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1145000</v>
      </c>
      <c r="CQ43" s="139">
        <v>1145000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/>
      <c r="B44" s="347" t="s">
        <v>152</v>
      </c>
      <c r="C44" s="347"/>
      <c r="D44" s="347" t="s">
        <v>153</v>
      </c>
      <c r="E44" s="347" t="s">
        <v>78</v>
      </c>
      <c r="F44" s="347" t="s">
        <v>67</v>
      </c>
      <c r="G44" s="88" t="s">
        <v>140</v>
      </c>
      <c r="H44" s="88" t="s">
        <v>137</v>
      </c>
      <c r="I44" s="88" t="s">
        <v>151</v>
      </c>
      <c r="J44" s="330"/>
      <c r="K44" s="79">
        <v>0</v>
      </c>
      <c r="L44" s="79">
        <v>0</v>
      </c>
      <c r="M44" s="79">
        <v>0</v>
      </c>
      <c r="N44" s="89">
        <v>4</v>
      </c>
      <c r="O44" s="90">
        <v>0</v>
      </c>
      <c r="P44" s="91">
        <f>N44+O44</f>
        <v>4</v>
      </c>
      <c r="Q44" s="80" t="str">
        <f>IFERROR(P44/M44,"-")</f>
        <v>-</v>
      </c>
      <c r="R44" s="79">
        <v>0</v>
      </c>
      <c r="S44" s="79">
        <v>1</v>
      </c>
      <c r="T44" s="80">
        <f>IFERROR(R44/(P44),"-")</f>
        <v>0</v>
      </c>
      <c r="U44" s="336"/>
      <c r="V44" s="82">
        <v>2</v>
      </c>
      <c r="W44" s="80">
        <f>IF(P44=0,"-",V44/P44)</f>
        <v>0.5</v>
      </c>
      <c r="X44" s="335">
        <v>70000</v>
      </c>
      <c r="Y44" s="336">
        <f>IFERROR(X44/P44,"-")</f>
        <v>17500</v>
      </c>
      <c r="Z44" s="336">
        <f>IFERROR(X44/V44,"-")</f>
        <v>35000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0.25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0.25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0.25</v>
      </c>
      <c r="BY44" s="126">
        <v>1</v>
      </c>
      <c r="BZ44" s="127">
        <f>IFERROR(BY44/BW44,"-")</f>
        <v>1</v>
      </c>
      <c r="CA44" s="128">
        <v>20000</v>
      </c>
      <c r="CB44" s="129">
        <f>IFERROR(CA44/BW44,"-")</f>
        <v>20000</v>
      </c>
      <c r="CC44" s="130"/>
      <c r="CD44" s="130"/>
      <c r="CE44" s="130">
        <v>1</v>
      </c>
      <c r="CF44" s="131">
        <v>1</v>
      </c>
      <c r="CG44" s="132">
        <f>IF(P44=0,"",IF(CF44=0,"",(CF44/P44)))</f>
        <v>0.25</v>
      </c>
      <c r="CH44" s="133">
        <v>1</v>
      </c>
      <c r="CI44" s="134">
        <f>IFERROR(CH44/CF44,"-")</f>
        <v>1</v>
      </c>
      <c r="CJ44" s="135">
        <v>50000</v>
      </c>
      <c r="CK44" s="136">
        <f>IFERROR(CJ44/CF44,"-")</f>
        <v>50000</v>
      </c>
      <c r="CL44" s="137">
        <v>1</v>
      </c>
      <c r="CM44" s="137"/>
      <c r="CN44" s="137"/>
      <c r="CO44" s="138">
        <v>2</v>
      </c>
      <c r="CP44" s="139">
        <v>70000</v>
      </c>
      <c r="CQ44" s="139">
        <v>50000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154</v>
      </c>
      <c r="C45" s="347"/>
      <c r="D45" s="347" t="s">
        <v>155</v>
      </c>
      <c r="E45" s="347" t="s">
        <v>156</v>
      </c>
      <c r="F45" s="347" t="s">
        <v>67</v>
      </c>
      <c r="G45" s="88" t="s">
        <v>142</v>
      </c>
      <c r="H45" s="88" t="s">
        <v>137</v>
      </c>
      <c r="I45" s="88" t="s">
        <v>151</v>
      </c>
      <c r="J45" s="330"/>
      <c r="K45" s="79">
        <v>0</v>
      </c>
      <c r="L45" s="79">
        <v>0</v>
      </c>
      <c r="M45" s="79">
        <v>0</v>
      </c>
      <c r="N45" s="89">
        <v>2</v>
      </c>
      <c r="O45" s="90">
        <v>0</v>
      </c>
      <c r="P45" s="91">
        <f>N45+O45</f>
        <v>2</v>
      </c>
      <c r="Q45" s="80" t="str">
        <f>IFERROR(P45/M45,"-")</f>
        <v>-</v>
      </c>
      <c r="R45" s="79">
        <v>1</v>
      </c>
      <c r="S45" s="79">
        <v>0</v>
      </c>
      <c r="T45" s="80">
        <f>IFERROR(R45/(P45),"-")</f>
        <v>0.5</v>
      </c>
      <c r="U45" s="336"/>
      <c r="V45" s="82">
        <v>1</v>
      </c>
      <c r="W45" s="80">
        <f>IF(P45=0,"-",V45/P45)</f>
        <v>0.5</v>
      </c>
      <c r="X45" s="335">
        <v>16000</v>
      </c>
      <c r="Y45" s="336">
        <f>IFERROR(X45/P45,"-")</f>
        <v>8000</v>
      </c>
      <c r="Z45" s="336">
        <f>IFERROR(X45/V45,"-")</f>
        <v>16000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2</v>
      </c>
      <c r="BO45" s="118">
        <f>IF(P45=0,"",IF(BN45=0,"",(BN45/P45)))</f>
        <v>1</v>
      </c>
      <c r="BP45" s="119">
        <v>1</v>
      </c>
      <c r="BQ45" s="120">
        <f>IFERROR(BP45/BN45,"-")</f>
        <v>0.5</v>
      </c>
      <c r="BR45" s="121">
        <v>16000</v>
      </c>
      <c r="BS45" s="122">
        <f>IFERROR(BR45/BN45,"-")</f>
        <v>8000</v>
      </c>
      <c r="BT45" s="123"/>
      <c r="BU45" s="123"/>
      <c r="BV45" s="123">
        <v>1</v>
      </c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16000</v>
      </c>
      <c r="CQ45" s="139">
        <v>16000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157</v>
      </c>
      <c r="C46" s="347"/>
      <c r="D46" s="347" t="s">
        <v>84</v>
      </c>
      <c r="E46" s="347" t="s">
        <v>85</v>
      </c>
      <c r="F46" s="347" t="s">
        <v>67</v>
      </c>
      <c r="G46" s="88" t="s">
        <v>144</v>
      </c>
      <c r="H46" s="88" t="s">
        <v>137</v>
      </c>
      <c r="I46" s="88" t="s">
        <v>158</v>
      </c>
      <c r="J46" s="330"/>
      <c r="K46" s="79">
        <v>0</v>
      </c>
      <c r="L46" s="79">
        <v>0</v>
      </c>
      <c r="M46" s="79">
        <v>0</v>
      </c>
      <c r="N46" s="89">
        <v>10</v>
      </c>
      <c r="O46" s="90">
        <v>0</v>
      </c>
      <c r="P46" s="91">
        <f>N46+O46</f>
        <v>10</v>
      </c>
      <c r="Q46" s="80" t="str">
        <f>IFERROR(P46/M46,"-")</f>
        <v>-</v>
      </c>
      <c r="R46" s="79">
        <v>1</v>
      </c>
      <c r="S46" s="79">
        <v>1</v>
      </c>
      <c r="T46" s="80">
        <f>IFERROR(R46/(P46),"-")</f>
        <v>0.1</v>
      </c>
      <c r="U46" s="336"/>
      <c r="V46" s="82">
        <v>2</v>
      </c>
      <c r="W46" s="80">
        <f>IF(P46=0,"-",V46/P46)</f>
        <v>0.2</v>
      </c>
      <c r="X46" s="335">
        <v>17000</v>
      </c>
      <c r="Y46" s="336">
        <f>IFERROR(X46/P46,"-")</f>
        <v>1700</v>
      </c>
      <c r="Z46" s="336">
        <f>IFERROR(X46/V46,"-")</f>
        <v>8500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0.1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2</v>
      </c>
      <c r="BF46" s="111">
        <f>IF(P46=0,"",IF(BE46=0,"",(BE46/P46)))</f>
        <v>0.2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5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>
        <v>2</v>
      </c>
      <c r="CG46" s="132">
        <f>IF(P46=0,"",IF(CF46=0,"",(CF46/P46)))</f>
        <v>0.2</v>
      </c>
      <c r="CH46" s="133">
        <v>2</v>
      </c>
      <c r="CI46" s="134">
        <f>IFERROR(CH46/CF46,"-")</f>
        <v>1</v>
      </c>
      <c r="CJ46" s="135">
        <v>17000</v>
      </c>
      <c r="CK46" s="136">
        <f>IFERROR(CJ46/CF46,"-")</f>
        <v>8500</v>
      </c>
      <c r="CL46" s="137">
        <v>1</v>
      </c>
      <c r="CM46" s="137"/>
      <c r="CN46" s="137">
        <v>1</v>
      </c>
      <c r="CO46" s="138">
        <v>2</v>
      </c>
      <c r="CP46" s="139">
        <v>17000</v>
      </c>
      <c r="CQ46" s="139">
        <v>14000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159</v>
      </c>
      <c r="C47" s="347"/>
      <c r="D47" s="347" t="s">
        <v>114</v>
      </c>
      <c r="E47" s="347" t="s">
        <v>114</v>
      </c>
      <c r="F47" s="347" t="s">
        <v>72</v>
      </c>
      <c r="G47" s="88" t="s">
        <v>147</v>
      </c>
      <c r="H47" s="88"/>
      <c r="I47" s="88"/>
      <c r="J47" s="330"/>
      <c r="K47" s="79">
        <v>19</v>
      </c>
      <c r="L47" s="79">
        <v>12</v>
      </c>
      <c r="M47" s="79">
        <v>7</v>
      </c>
      <c r="N47" s="89">
        <v>1</v>
      </c>
      <c r="O47" s="90">
        <v>0</v>
      </c>
      <c r="P47" s="91">
        <f>N47+O47</f>
        <v>1</v>
      </c>
      <c r="Q47" s="80">
        <f>IFERROR(P47/M47,"-")</f>
        <v>0.14285714285714</v>
      </c>
      <c r="R47" s="79">
        <v>0</v>
      </c>
      <c r="S47" s="79">
        <v>0</v>
      </c>
      <c r="T47" s="80">
        <f>IFERROR(R47/(P47),"-")</f>
        <v>0</v>
      </c>
      <c r="U47" s="336"/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>
        <v>1</v>
      </c>
      <c r="CG47" s="132">
        <f>IF(P47=0,"",IF(CF47=0,"",(CF47/P47)))</f>
        <v>1</v>
      </c>
      <c r="CH47" s="133"/>
      <c r="CI47" s="134">
        <f>IFERROR(CH47/CF47,"-")</f>
        <v>0</v>
      </c>
      <c r="CJ47" s="135"/>
      <c r="CK47" s="136">
        <f>IFERROR(CJ47/CF47,"-")</f>
        <v>0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0.02</v>
      </c>
      <c r="B48" s="347" t="s">
        <v>160</v>
      </c>
      <c r="C48" s="347"/>
      <c r="D48" s="347" t="s">
        <v>97</v>
      </c>
      <c r="E48" s="347" t="s">
        <v>98</v>
      </c>
      <c r="F48" s="347" t="s">
        <v>67</v>
      </c>
      <c r="G48" s="88" t="s">
        <v>161</v>
      </c>
      <c r="H48" s="88" t="s">
        <v>162</v>
      </c>
      <c r="I48" s="88" t="s">
        <v>130</v>
      </c>
      <c r="J48" s="330">
        <v>400000</v>
      </c>
      <c r="K48" s="79">
        <v>0</v>
      </c>
      <c r="L48" s="79">
        <v>0</v>
      </c>
      <c r="M48" s="79">
        <v>0</v>
      </c>
      <c r="N48" s="89">
        <v>8</v>
      </c>
      <c r="O48" s="90">
        <v>0</v>
      </c>
      <c r="P48" s="91">
        <f>N48+O48</f>
        <v>8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336">
        <f>IFERROR(J48/SUM(N48:O52),"-")</f>
        <v>10810.810810811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SUM(X48:X52)-SUM(J48:J52)</f>
        <v>-392000</v>
      </c>
      <c r="AB48" s="83">
        <f>SUM(X48:X52)/SUM(J48:J52)</f>
        <v>0.02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0.125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2</v>
      </c>
      <c r="BO48" s="118">
        <f>IF(P48=0,"",IF(BN48=0,"",(BN48/P48)))</f>
        <v>0.25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4</v>
      </c>
      <c r="BX48" s="125">
        <f>IF(P48=0,"",IF(BW48=0,"",(BW48/P48)))</f>
        <v>0.5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>
        <v>1</v>
      </c>
      <c r="CG48" s="132">
        <f>IF(P48=0,"",IF(CF48=0,"",(CF48/P48)))</f>
        <v>0.125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163</v>
      </c>
      <c r="C49" s="347"/>
      <c r="D49" s="347" t="s">
        <v>164</v>
      </c>
      <c r="E49" s="347" t="s">
        <v>165</v>
      </c>
      <c r="F49" s="347" t="s">
        <v>67</v>
      </c>
      <c r="G49" s="88"/>
      <c r="H49" s="88" t="s">
        <v>162</v>
      </c>
      <c r="I49" s="88"/>
      <c r="J49" s="330"/>
      <c r="K49" s="79">
        <v>0</v>
      </c>
      <c r="L49" s="79">
        <v>0</v>
      </c>
      <c r="M49" s="79">
        <v>0</v>
      </c>
      <c r="N49" s="89">
        <v>5</v>
      </c>
      <c r="O49" s="90">
        <v>0</v>
      </c>
      <c r="P49" s="91">
        <f>N49+O49</f>
        <v>5</v>
      </c>
      <c r="Q49" s="80" t="str">
        <f>IFERROR(P49/M49,"-")</f>
        <v>-</v>
      </c>
      <c r="R49" s="79">
        <v>0</v>
      </c>
      <c r="S49" s="79">
        <v>1</v>
      </c>
      <c r="T49" s="80">
        <f>IFERROR(R49/(P49),"-")</f>
        <v>0</v>
      </c>
      <c r="U49" s="336"/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3</v>
      </c>
      <c r="BO49" s="118">
        <f>IF(P49=0,"",IF(BN49=0,"",(BN49/P49)))</f>
        <v>0.6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0.2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166</v>
      </c>
      <c r="C50" s="347"/>
      <c r="D50" s="347" t="s">
        <v>167</v>
      </c>
      <c r="E50" s="347" t="s">
        <v>150</v>
      </c>
      <c r="F50" s="347" t="s">
        <v>67</v>
      </c>
      <c r="G50" s="88"/>
      <c r="H50" s="88" t="s">
        <v>162</v>
      </c>
      <c r="I50" s="88"/>
      <c r="J50" s="330"/>
      <c r="K50" s="79">
        <v>0</v>
      </c>
      <c r="L50" s="79">
        <v>0</v>
      </c>
      <c r="M50" s="79">
        <v>0</v>
      </c>
      <c r="N50" s="89">
        <v>1</v>
      </c>
      <c r="O50" s="90">
        <v>0</v>
      </c>
      <c r="P50" s="91">
        <f>N50+O50</f>
        <v>1</v>
      </c>
      <c r="Q50" s="80" t="str">
        <f>IFERROR(P50/M50,"-")</f>
        <v>-</v>
      </c>
      <c r="R50" s="79">
        <v>0</v>
      </c>
      <c r="S50" s="79">
        <v>0</v>
      </c>
      <c r="T50" s="80">
        <f>IFERROR(R50/(P50),"-")</f>
        <v>0</v>
      </c>
      <c r="U50" s="336"/>
      <c r="V50" s="82">
        <v>0</v>
      </c>
      <c r="W50" s="80">
        <f>IF(P50=0,"-",V50/P50)</f>
        <v>0</v>
      </c>
      <c r="X50" s="335">
        <v>0</v>
      </c>
      <c r="Y50" s="336">
        <f>IFERROR(X50/P50,"-")</f>
        <v>0</v>
      </c>
      <c r="Z50" s="336" t="str">
        <f>IFERROR(X50/V50,"-")</f>
        <v>-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1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347" t="s">
        <v>168</v>
      </c>
      <c r="C51" s="347"/>
      <c r="D51" s="347" t="s">
        <v>65</v>
      </c>
      <c r="E51" s="347" t="s">
        <v>66</v>
      </c>
      <c r="F51" s="347" t="s">
        <v>67</v>
      </c>
      <c r="G51" s="88"/>
      <c r="H51" s="88" t="s">
        <v>162</v>
      </c>
      <c r="I51" s="88"/>
      <c r="J51" s="330"/>
      <c r="K51" s="79">
        <v>0</v>
      </c>
      <c r="L51" s="79">
        <v>0</v>
      </c>
      <c r="M51" s="79">
        <v>0</v>
      </c>
      <c r="N51" s="89">
        <v>13</v>
      </c>
      <c r="O51" s="90">
        <v>0</v>
      </c>
      <c r="P51" s="91">
        <f>N51+O51</f>
        <v>13</v>
      </c>
      <c r="Q51" s="80" t="str">
        <f>IFERROR(P51/M51,"-")</f>
        <v>-</v>
      </c>
      <c r="R51" s="79">
        <v>1</v>
      </c>
      <c r="S51" s="79">
        <v>0</v>
      </c>
      <c r="T51" s="80">
        <f>IFERROR(R51/(P51),"-")</f>
        <v>0.076923076923077</v>
      </c>
      <c r="U51" s="336"/>
      <c r="V51" s="82">
        <v>1</v>
      </c>
      <c r="W51" s="80">
        <f>IF(P51=0,"-",V51/P51)</f>
        <v>0.076923076923077</v>
      </c>
      <c r="X51" s="335">
        <v>8000</v>
      </c>
      <c r="Y51" s="336">
        <f>IFERROR(X51/P51,"-")</f>
        <v>615.38461538462</v>
      </c>
      <c r="Z51" s="336">
        <f>IFERROR(X51/V51,"-")</f>
        <v>8000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3</v>
      </c>
      <c r="AW51" s="105">
        <f>IF(P51=0,"",IF(AV51=0,"",(AV51/P51)))</f>
        <v>0.23076923076923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1</v>
      </c>
      <c r="BF51" s="111">
        <f>IF(P51=0,"",IF(BE51=0,"",(BE51/P51)))</f>
        <v>0.076923076923077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5</v>
      </c>
      <c r="BO51" s="118">
        <f>IF(P51=0,"",IF(BN51=0,"",(BN51/P51)))</f>
        <v>0.38461538461538</v>
      </c>
      <c r="BP51" s="119">
        <v>1</v>
      </c>
      <c r="BQ51" s="120">
        <f>IFERROR(BP51/BN51,"-")</f>
        <v>0.2</v>
      </c>
      <c r="BR51" s="121">
        <v>8000</v>
      </c>
      <c r="BS51" s="122">
        <f>IFERROR(BR51/BN51,"-")</f>
        <v>1600</v>
      </c>
      <c r="BT51" s="123"/>
      <c r="BU51" s="123">
        <v>1</v>
      </c>
      <c r="BV51" s="123"/>
      <c r="BW51" s="124">
        <v>4</v>
      </c>
      <c r="BX51" s="125">
        <f>IF(P51=0,"",IF(BW51=0,"",(BW51/P51)))</f>
        <v>0.30769230769231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8000</v>
      </c>
      <c r="CQ51" s="139">
        <v>8000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169</v>
      </c>
      <c r="C52" s="347"/>
      <c r="D52" s="347" t="s">
        <v>114</v>
      </c>
      <c r="E52" s="347" t="s">
        <v>114</v>
      </c>
      <c r="F52" s="347" t="s">
        <v>72</v>
      </c>
      <c r="G52" s="88"/>
      <c r="H52" s="88"/>
      <c r="I52" s="88"/>
      <c r="J52" s="330"/>
      <c r="K52" s="79">
        <v>83</v>
      </c>
      <c r="L52" s="79">
        <v>42</v>
      </c>
      <c r="M52" s="79">
        <v>12</v>
      </c>
      <c r="N52" s="89">
        <v>10</v>
      </c>
      <c r="O52" s="90">
        <v>0</v>
      </c>
      <c r="P52" s="91">
        <f>N52+O52</f>
        <v>10</v>
      </c>
      <c r="Q52" s="80">
        <f>IFERROR(P52/M52,"-")</f>
        <v>0.83333333333333</v>
      </c>
      <c r="R52" s="79">
        <v>2</v>
      </c>
      <c r="S52" s="79">
        <v>1</v>
      </c>
      <c r="T52" s="80">
        <f>IFERROR(R52/(P52),"-")</f>
        <v>0.2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</v>
      </c>
      <c r="BG52" s="110">
        <v>1</v>
      </c>
      <c r="BH52" s="112">
        <f>IFERROR(BG52/BE52,"-")</f>
        <v>1</v>
      </c>
      <c r="BI52" s="113">
        <v>291704</v>
      </c>
      <c r="BJ52" s="114">
        <f>IFERROR(BI52/BE52,"-")</f>
        <v>291704</v>
      </c>
      <c r="BK52" s="115"/>
      <c r="BL52" s="115"/>
      <c r="BM52" s="115">
        <v>1</v>
      </c>
      <c r="BN52" s="117">
        <v>2</v>
      </c>
      <c r="BO52" s="118">
        <f>IF(P52=0,"",IF(BN52=0,"",(BN52/P52)))</f>
        <v>0.2</v>
      </c>
      <c r="BP52" s="119">
        <v>1</v>
      </c>
      <c r="BQ52" s="120">
        <f>IFERROR(BP52/BN52,"-")</f>
        <v>0.5</v>
      </c>
      <c r="BR52" s="121">
        <v>52000</v>
      </c>
      <c r="BS52" s="122">
        <f>IFERROR(BR52/BN52,"-")</f>
        <v>26000</v>
      </c>
      <c r="BT52" s="123"/>
      <c r="BU52" s="123"/>
      <c r="BV52" s="123">
        <v>1</v>
      </c>
      <c r="BW52" s="124">
        <v>6</v>
      </c>
      <c r="BX52" s="125">
        <f>IF(P52=0,"",IF(BW52=0,"",(BW52/P52)))</f>
        <v>0.6</v>
      </c>
      <c r="BY52" s="126">
        <v>1</v>
      </c>
      <c r="BZ52" s="127">
        <f>IFERROR(BY52/BW52,"-")</f>
        <v>0.16666666666667</v>
      </c>
      <c r="CA52" s="128">
        <v>12000</v>
      </c>
      <c r="CB52" s="129">
        <f>IFERROR(CA52/BW52,"-")</f>
        <v>2000</v>
      </c>
      <c r="CC52" s="130"/>
      <c r="CD52" s="130"/>
      <c r="CE52" s="130">
        <v>1</v>
      </c>
      <c r="CF52" s="131">
        <v>1</v>
      </c>
      <c r="CG52" s="132">
        <f>IF(P52=0,"",IF(CF52=0,"",(CF52/P52)))</f>
        <v>0.1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0</v>
      </c>
      <c r="CP52" s="139">
        <v>0</v>
      </c>
      <c r="CQ52" s="139">
        <v>291704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0.57246376811594</v>
      </c>
      <c r="B53" s="347" t="s">
        <v>170</v>
      </c>
      <c r="C53" s="347"/>
      <c r="D53" s="347" t="s">
        <v>97</v>
      </c>
      <c r="E53" s="347" t="s">
        <v>98</v>
      </c>
      <c r="F53" s="347" t="s">
        <v>67</v>
      </c>
      <c r="G53" s="88" t="s">
        <v>171</v>
      </c>
      <c r="H53" s="88" t="s">
        <v>172</v>
      </c>
      <c r="I53" s="88"/>
      <c r="J53" s="330">
        <v>276000</v>
      </c>
      <c r="K53" s="79">
        <v>0</v>
      </c>
      <c r="L53" s="79">
        <v>0</v>
      </c>
      <c r="M53" s="79">
        <v>0</v>
      </c>
      <c r="N53" s="89">
        <v>8</v>
      </c>
      <c r="O53" s="90">
        <v>0</v>
      </c>
      <c r="P53" s="91">
        <f>N53+O53</f>
        <v>8</v>
      </c>
      <c r="Q53" s="80" t="str">
        <f>IFERROR(P53/M53,"-")</f>
        <v>-</v>
      </c>
      <c r="R53" s="79">
        <v>0</v>
      </c>
      <c r="S53" s="79">
        <v>1</v>
      </c>
      <c r="T53" s="80">
        <f>IFERROR(R53/(P53),"-")</f>
        <v>0</v>
      </c>
      <c r="U53" s="336">
        <f>IFERROR(J53/SUM(N53:O55),"-")</f>
        <v>15333.333333333</v>
      </c>
      <c r="V53" s="82">
        <v>1</v>
      </c>
      <c r="W53" s="80">
        <f>IF(P53=0,"-",V53/P53)</f>
        <v>0.125</v>
      </c>
      <c r="X53" s="335">
        <v>10000</v>
      </c>
      <c r="Y53" s="336">
        <f>IFERROR(X53/P53,"-")</f>
        <v>1250</v>
      </c>
      <c r="Z53" s="336">
        <f>IFERROR(X53/V53,"-")</f>
        <v>10000</v>
      </c>
      <c r="AA53" s="330">
        <f>SUM(X53:X55)-SUM(J53:J55)</f>
        <v>-118000</v>
      </c>
      <c r="AB53" s="83">
        <f>SUM(X53:X55)/SUM(J53:J55)</f>
        <v>0.57246376811594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5</v>
      </c>
      <c r="BO53" s="118">
        <f>IF(P53=0,"",IF(BN53=0,"",(BN53/P53)))</f>
        <v>0.625</v>
      </c>
      <c r="BP53" s="119">
        <v>1</v>
      </c>
      <c r="BQ53" s="120">
        <f>IFERROR(BP53/BN53,"-")</f>
        <v>0.2</v>
      </c>
      <c r="BR53" s="121">
        <v>10000</v>
      </c>
      <c r="BS53" s="122">
        <f>IFERROR(BR53/BN53,"-")</f>
        <v>2000</v>
      </c>
      <c r="BT53" s="123">
        <v>1</v>
      </c>
      <c r="BU53" s="123"/>
      <c r="BV53" s="123"/>
      <c r="BW53" s="124">
        <v>2</v>
      </c>
      <c r="BX53" s="125">
        <f>IF(P53=0,"",IF(BW53=0,"",(BW53/P53)))</f>
        <v>0.25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>
        <v>1</v>
      </c>
      <c r="CG53" s="132">
        <f>IF(P53=0,"",IF(CF53=0,"",(CF53/P53)))</f>
        <v>0.125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1</v>
      </c>
      <c r="CP53" s="139">
        <v>10000</v>
      </c>
      <c r="CQ53" s="139">
        <v>10000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173</v>
      </c>
      <c r="C54" s="347"/>
      <c r="D54" s="347" t="s">
        <v>167</v>
      </c>
      <c r="E54" s="347" t="s">
        <v>150</v>
      </c>
      <c r="F54" s="347" t="s">
        <v>67</v>
      </c>
      <c r="G54" s="88"/>
      <c r="H54" s="88" t="s">
        <v>174</v>
      </c>
      <c r="I54" s="88"/>
      <c r="J54" s="330"/>
      <c r="K54" s="79">
        <v>0</v>
      </c>
      <c r="L54" s="79">
        <v>0</v>
      </c>
      <c r="M54" s="79">
        <v>0</v>
      </c>
      <c r="N54" s="89">
        <v>8</v>
      </c>
      <c r="O54" s="90">
        <v>0</v>
      </c>
      <c r="P54" s="91">
        <f>N54+O54</f>
        <v>8</v>
      </c>
      <c r="Q54" s="80" t="str">
        <f>IFERROR(P54/M54,"-")</f>
        <v>-</v>
      </c>
      <c r="R54" s="79">
        <v>0</v>
      </c>
      <c r="S54" s="79">
        <v>0</v>
      </c>
      <c r="T54" s="80">
        <f>IFERROR(R54/(P54),"-")</f>
        <v>0</v>
      </c>
      <c r="U54" s="336"/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0.125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2</v>
      </c>
      <c r="BO54" s="118">
        <f>IF(P54=0,"",IF(BN54=0,"",(BN54/P54)))</f>
        <v>0.25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3</v>
      </c>
      <c r="BX54" s="125">
        <f>IF(P54=0,"",IF(BW54=0,"",(BW54/P54)))</f>
        <v>0.375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2</v>
      </c>
      <c r="CG54" s="132">
        <f>IF(P54=0,"",IF(CF54=0,"",(CF54/P54)))</f>
        <v>0.25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175</v>
      </c>
      <c r="C55" s="347"/>
      <c r="D55" s="347" t="s">
        <v>114</v>
      </c>
      <c r="E55" s="347" t="s">
        <v>114</v>
      </c>
      <c r="F55" s="347" t="s">
        <v>72</v>
      </c>
      <c r="G55" s="88"/>
      <c r="H55" s="88"/>
      <c r="I55" s="88"/>
      <c r="J55" s="330"/>
      <c r="K55" s="79">
        <v>10</v>
      </c>
      <c r="L55" s="79">
        <v>6</v>
      </c>
      <c r="M55" s="79">
        <v>9</v>
      </c>
      <c r="N55" s="89">
        <v>2</v>
      </c>
      <c r="O55" s="90">
        <v>0</v>
      </c>
      <c r="P55" s="91">
        <f>N55+O55</f>
        <v>2</v>
      </c>
      <c r="Q55" s="80">
        <f>IFERROR(P55/M55,"-")</f>
        <v>0.22222222222222</v>
      </c>
      <c r="R55" s="79">
        <v>1</v>
      </c>
      <c r="S55" s="79">
        <v>0</v>
      </c>
      <c r="T55" s="80">
        <f>IFERROR(R55/(P55),"-")</f>
        <v>0.5</v>
      </c>
      <c r="U55" s="336"/>
      <c r="V55" s="82">
        <v>1</v>
      </c>
      <c r="W55" s="80">
        <f>IF(P55=0,"-",V55/P55)</f>
        <v>0.5</v>
      </c>
      <c r="X55" s="335">
        <v>148000</v>
      </c>
      <c r="Y55" s="336">
        <f>IFERROR(X55/P55,"-")</f>
        <v>74000</v>
      </c>
      <c r="Z55" s="336">
        <f>IFERROR(X55/V55,"-")</f>
        <v>148000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1</v>
      </c>
      <c r="CG55" s="132">
        <f>IF(P55=0,"",IF(CF55=0,"",(CF55/P55)))</f>
        <v>0.5</v>
      </c>
      <c r="CH55" s="133">
        <v>1</v>
      </c>
      <c r="CI55" s="134">
        <f>IFERROR(CH55/CF55,"-")</f>
        <v>1</v>
      </c>
      <c r="CJ55" s="135">
        <v>148000</v>
      </c>
      <c r="CK55" s="136">
        <f>IFERROR(CJ55/CF55,"-")</f>
        <v>148000</v>
      </c>
      <c r="CL55" s="137"/>
      <c r="CM55" s="137"/>
      <c r="CN55" s="137">
        <v>1</v>
      </c>
      <c r="CO55" s="138">
        <v>1</v>
      </c>
      <c r="CP55" s="139">
        <v>148000</v>
      </c>
      <c r="CQ55" s="139">
        <v>148000</v>
      </c>
      <c r="CR55" s="139"/>
      <c r="CS55" s="140" t="str">
        <f>IF(AND(CQ55=0,CR55=0),"",IF(AND(CQ55&lt;=100000,CR55&lt;=100000),"",IF(CQ55/CP55&gt;0.7,"男高",IF(CR55/CP55&gt;0.7,"女高",""))))</f>
        <v>男高</v>
      </c>
    </row>
    <row r="56" spans="1:98">
      <c r="A56" s="78">
        <f>AB56</f>
        <v>0.041666666666667</v>
      </c>
      <c r="B56" s="347" t="s">
        <v>176</v>
      </c>
      <c r="C56" s="347"/>
      <c r="D56" s="347" t="s">
        <v>84</v>
      </c>
      <c r="E56" s="347" t="s">
        <v>177</v>
      </c>
      <c r="F56" s="347" t="s">
        <v>67</v>
      </c>
      <c r="G56" s="88" t="s">
        <v>178</v>
      </c>
      <c r="H56" s="88" t="s">
        <v>179</v>
      </c>
      <c r="I56" s="348" t="s">
        <v>180</v>
      </c>
      <c r="J56" s="330">
        <v>120000</v>
      </c>
      <c r="K56" s="79">
        <v>0</v>
      </c>
      <c r="L56" s="79">
        <v>0</v>
      </c>
      <c r="M56" s="79">
        <v>0</v>
      </c>
      <c r="N56" s="89">
        <v>7</v>
      </c>
      <c r="O56" s="90">
        <v>0</v>
      </c>
      <c r="P56" s="91">
        <f>N56+O56</f>
        <v>7</v>
      </c>
      <c r="Q56" s="80" t="str">
        <f>IFERROR(P56/M56,"-")</f>
        <v>-</v>
      </c>
      <c r="R56" s="79">
        <v>0</v>
      </c>
      <c r="S56" s="79">
        <v>1</v>
      </c>
      <c r="T56" s="80">
        <f>IFERROR(R56/(P56),"-")</f>
        <v>0</v>
      </c>
      <c r="U56" s="336">
        <f>IFERROR(J56/SUM(N56:O57),"-")</f>
        <v>15000</v>
      </c>
      <c r="V56" s="82">
        <v>1</v>
      </c>
      <c r="W56" s="80">
        <f>IF(P56=0,"-",V56/P56)</f>
        <v>0.14285714285714</v>
      </c>
      <c r="X56" s="335">
        <v>5000</v>
      </c>
      <c r="Y56" s="336">
        <f>IFERROR(X56/P56,"-")</f>
        <v>714.28571428571</v>
      </c>
      <c r="Z56" s="336">
        <f>IFERROR(X56/V56,"-")</f>
        <v>5000</v>
      </c>
      <c r="AA56" s="330">
        <f>SUM(X56:X57)-SUM(J56:J57)</f>
        <v>-115000</v>
      </c>
      <c r="AB56" s="83">
        <f>SUM(X56:X57)/SUM(J56:J57)</f>
        <v>0.041666666666667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0.14285714285714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4</v>
      </c>
      <c r="BO56" s="118">
        <f>IF(P56=0,"",IF(BN56=0,"",(BN56/P56)))</f>
        <v>0.57142857142857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0.28571428571429</v>
      </c>
      <c r="BY56" s="126">
        <v>1</v>
      </c>
      <c r="BZ56" s="127">
        <f>IFERROR(BY56/BW56,"-")</f>
        <v>0.5</v>
      </c>
      <c r="CA56" s="128">
        <v>5000</v>
      </c>
      <c r="CB56" s="129">
        <f>IFERROR(CA56/BW56,"-")</f>
        <v>2500</v>
      </c>
      <c r="CC56" s="130">
        <v>1</v>
      </c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5000</v>
      </c>
      <c r="CQ56" s="139">
        <v>5000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347" t="s">
        <v>181</v>
      </c>
      <c r="C57" s="347"/>
      <c r="D57" s="347" t="s">
        <v>84</v>
      </c>
      <c r="E57" s="347" t="s">
        <v>177</v>
      </c>
      <c r="F57" s="347" t="s">
        <v>72</v>
      </c>
      <c r="G57" s="88"/>
      <c r="H57" s="88"/>
      <c r="I57" s="88"/>
      <c r="J57" s="330"/>
      <c r="K57" s="79">
        <v>8</v>
      </c>
      <c r="L57" s="79">
        <v>7</v>
      </c>
      <c r="M57" s="79">
        <v>2</v>
      </c>
      <c r="N57" s="89">
        <v>1</v>
      </c>
      <c r="O57" s="90">
        <v>0</v>
      </c>
      <c r="P57" s="91">
        <f>N57+O57</f>
        <v>1</v>
      </c>
      <c r="Q57" s="80">
        <f>IFERROR(P57/M57,"-")</f>
        <v>0.5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2.7066666666667</v>
      </c>
      <c r="B58" s="347" t="s">
        <v>182</v>
      </c>
      <c r="C58" s="347"/>
      <c r="D58" s="347" t="s">
        <v>97</v>
      </c>
      <c r="E58" s="347" t="s">
        <v>98</v>
      </c>
      <c r="F58" s="347" t="s">
        <v>67</v>
      </c>
      <c r="G58" s="88" t="s">
        <v>161</v>
      </c>
      <c r="H58" s="88" t="s">
        <v>179</v>
      </c>
      <c r="I58" s="348" t="s">
        <v>180</v>
      </c>
      <c r="J58" s="330">
        <v>150000</v>
      </c>
      <c r="K58" s="79">
        <v>0</v>
      </c>
      <c r="L58" s="79">
        <v>0</v>
      </c>
      <c r="M58" s="79">
        <v>0</v>
      </c>
      <c r="N58" s="89">
        <v>14</v>
      </c>
      <c r="O58" s="90">
        <v>0</v>
      </c>
      <c r="P58" s="91">
        <f>N58+O58</f>
        <v>14</v>
      </c>
      <c r="Q58" s="80" t="str">
        <f>IFERROR(P58/M58,"-")</f>
        <v>-</v>
      </c>
      <c r="R58" s="79">
        <v>1</v>
      </c>
      <c r="S58" s="79">
        <v>1</v>
      </c>
      <c r="T58" s="80">
        <f>IFERROR(R58/(P58),"-")</f>
        <v>0.071428571428571</v>
      </c>
      <c r="U58" s="336">
        <f>IFERROR(J58/SUM(N58:O59),"-")</f>
        <v>10714.285714286</v>
      </c>
      <c r="V58" s="82">
        <v>2</v>
      </c>
      <c r="W58" s="80">
        <f>IF(P58=0,"-",V58/P58)</f>
        <v>0.14285714285714</v>
      </c>
      <c r="X58" s="335">
        <v>406000</v>
      </c>
      <c r="Y58" s="336">
        <f>IFERROR(X58/P58,"-")</f>
        <v>29000</v>
      </c>
      <c r="Z58" s="336">
        <f>IFERROR(X58/V58,"-")</f>
        <v>203000</v>
      </c>
      <c r="AA58" s="330">
        <f>SUM(X58:X59)-SUM(J58:J59)</f>
        <v>256000</v>
      </c>
      <c r="AB58" s="83">
        <f>SUM(X58:X59)/SUM(J58:J59)</f>
        <v>2.7066666666667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0.071428571428571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0.071428571428571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6</v>
      </c>
      <c r="BO58" s="118">
        <f>IF(P58=0,"",IF(BN58=0,"",(BN58/P58)))</f>
        <v>0.42857142857143</v>
      </c>
      <c r="BP58" s="119">
        <v>1</v>
      </c>
      <c r="BQ58" s="120">
        <f>IFERROR(BP58/BN58,"-")</f>
        <v>0.16666666666667</v>
      </c>
      <c r="BR58" s="121">
        <v>6000</v>
      </c>
      <c r="BS58" s="122">
        <f>IFERROR(BR58/BN58,"-")</f>
        <v>1000</v>
      </c>
      <c r="BT58" s="123"/>
      <c r="BU58" s="123">
        <v>1</v>
      </c>
      <c r="BV58" s="123"/>
      <c r="BW58" s="124">
        <v>5</v>
      </c>
      <c r="BX58" s="125">
        <f>IF(P58=0,"",IF(BW58=0,"",(BW58/P58)))</f>
        <v>0.35714285714286</v>
      </c>
      <c r="BY58" s="126">
        <v>1</v>
      </c>
      <c r="BZ58" s="127">
        <f>IFERROR(BY58/BW58,"-")</f>
        <v>0.2</v>
      </c>
      <c r="CA58" s="128">
        <v>400000</v>
      </c>
      <c r="CB58" s="129">
        <f>IFERROR(CA58/BW58,"-")</f>
        <v>80000</v>
      </c>
      <c r="CC58" s="130"/>
      <c r="CD58" s="130"/>
      <c r="CE58" s="130">
        <v>1</v>
      </c>
      <c r="CF58" s="131">
        <v>1</v>
      </c>
      <c r="CG58" s="132">
        <f>IF(P58=0,"",IF(CF58=0,"",(CF58/P58)))</f>
        <v>0.071428571428571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2</v>
      </c>
      <c r="CP58" s="139">
        <v>406000</v>
      </c>
      <c r="CQ58" s="139">
        <v>400000</v>
      </c>
      <c r="CR58" s="139"/>
      <c r="CS58" s="140" t="str">
        <f>IF(AND(CQ58=0,CR58=0),"",IF(AND(CQ58&lt;=100000,CR58&lt;=100000),"",IF(CQ58/CP58&gt;0.7,"男高",IF(CR58/CP58&gt;0.7,"女高",""))))</f>
        <v>男高</v>
      </c>
    </row>
    <row r="59" spans="1:98">
      <c r="A59" s="78"/>
      <c r="B59" s="347" t="s">
        <v>183</v>
      </c>
      <c r="C59" s="347"/>
      <c r="D59" s="347" t="s">
        <v>97</v>
      </c>
      <c r="E59" s="347" t="s">
        <v>98</v>
      </c>
      <c r="F59" s="347" t="s">
        <v>72</v>
      </c>
      <c r="G59" s="88"/>
      <c r="H59" s="88"/>
      <c r="I59" s="88"/>
      <c r="J59" s="330"/>
      <c r="K59" s="79">
        <v>36</v>
      </c>
      <c r="L59" s="79">
        <v>18</v>
      </c>
      <c r="M59" s="79">
        <v>16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347" t="s">
        <v>184</v>
      </c>
      <c r="C60" s="347"/>
      <c r="D60" s="347" t="s">
        <v>97</v>
      </c>
      <c r="E60" s="347" t="s">
        <v>98</v>
      </c>
      <c r="F60" s="347" t="s">
        <v>67</v>
      </c>
      <c r="G60" s="88" t="s">
        <v>68</v>
      </c>
      <c r="H60" s="88" t="s">
        <v>185</v>
      </c>
      <c r="I60" s="88" t="s">
        <v>186</v>
      </c>
      <c r="J60" s="330">
        <v>150000</v>
      </c>
      <c r="K60" s="79">
        <v>0</v>
      </c>
      <c r="L60" s="79">
        <v>0</v>
      </c>
      <c r="M60" s="79">
        <v>0</v>
      </c>
      <c r="N60" s="89">
        <v>10</v>
      </c>
      <c r="O60" s="90">
        <v>0</v>
      </c>
      <c r="P60" s="91">
        <f>N60+O60</f>
        <v>10</v>
      </c>
      <c r="Q60" s="80" t="str">
        <f>IFERROR(P60/M60,"-")</f>
        <v>-</v>
      </c>
      <c r="R60" s="79">
        <v>0</v>
      </c>
      <c r="S60" s="79">
        <v>2</v>
      </c>
      <c r="T60" s="80">
        <f>IFERROR(R60/(P60),"-")</f>
        <v>0</v>
      </c>
      <c r="U60" s="336">
        <f>IFERROR(J60/SUM(N60:O61),"-")</f>
        <v>15000</v>
      </c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>
        <f>SUM(X60:X61)-SUM(J60:J61)</f>
        <v>-150000</v>
      </c>
      <c r="AB60" s="83">
        <f>SUM(X60:X61)/SUM(J60:J61)</f>
        <v>0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0.1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6</v>
      </c>
      <c r="BO60" s="118">
        <f>IF(P60=0,"",IF(BN60=0,"",(BN60/P60)))</f>
        <v>0.6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3</v>
      </c>
      <c r="BX60" s="125">
        <f>IF(P60=0,"",IF(BW60=0,"",(BW60/P60)))</f>
        <v>0.3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187</v>
      </c>
      <c r="C61" s="347"/>
      <c r="D61" s="347" t="s">
        <v>97</v>
      </c>
      <c r="E61" s="347" t="s">
        <v>98</v>
      </c>
      <c r="F61" s="347" t="s">
        <v>72</v>
      </c>
      <c r="G61" s="88"/>
      <c r="H61" s="88"/>
      <c r="I61" s="88"/>
      <c r="J61" s="330"/>
      <c r="K61" s="79">
        <v>22</v>
      </c>
      <c r="L61" s="79">
        <v>9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188</v>
      </c>
      <c r="C62" s="347"/>
      <c r="D62" s="347" t="s">
        <v>155</v>
      </c>
      <c r="E62" s="347" t="s">
        <v>156</v>
      </c>
      <c r="F62" s="347" t="s">
        <v>67</v>
      </c>
      <c r="G62" s="88" t="s">
        <v>68</v>
      </c>
      <c r="H62" s="88" t="s">
        <v>185</v>
      </c>
      <c r="I62" s="349" t="s">
        <v>189</v>
      </c>
      <c r="J62" s="330">
        <v>150000</v>
      </c>
      <c r="K62" s="79">
        <v>0</v>
      </c>
      <c r="L62" s="79">
        <v>0</v>
      </c>
      <c r="M62" s="79">
        <v>0</v>
      </c>
      <c r="N62" s="89">
        <v>3</v>
      </c>
      <c r="O62" s="90">
        <v>0</v>
      </c>
      <c r="P62" s="91">
        <f>N62+O62</f>
        <v>3</v>
      </c>
      <c r="Q62" s="80" t="str">
        <f>IFERROR(P62/M62,"-")</f>
        <v>-</v>
      </c>
      <c r="R62" s="79">
        <v>0</v>
      </c>
      <c r="S62" s="79">
        <v>0</v>
      </c>
      <c r="T62" s="80">
        <f>IFERROR(R62/(P62),"-")</f>
        <v>0</v>
      </c>
      <c r="U62" s="336">
        <f>IFERROR(J62/SUM(N62:O63),"-")</f>
        <v>37500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-150000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3</v>
      </c>
      <c r="BO62" s="118">
        <f>IF(P62=0,"",IF(BN62=0,"",(BN62/P62)))</f>
        <v>1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190</v>
      </c>
      <c r="C63" s="347"/>
      <c r="D63" s="347" t="s">
        <v>155</v>
      </c>
      <c r="E63" s="347" t="s">
        <v>156</v>
      </c>
      <c r="F63" s="347" t="s">
        <v>72</v>
      </c>
      <c r="G63" s="88"/>
      <c r="H63" s="88"/>
      <c r="I63" s="88"/>
      <c r="J63" s="330"/>
      <c r="K63" s="79">
        <v>6</v>
      </c>
      <c r="L63" s="79">
        <v>4</v>
      </c>
      <c r="M63" s="79">
        <v>1</v>
      </c>
      <c r="N63" s="89">
        <v>1</v>
      </c>
      <c r="O63" s="90">
        <v>0</v>
      </c>
      <c r="P63" s="91">
        <f>N63+O63</f>
        <v>1</v>
      </c>
      <c r="Q63" s="80">
        <f>IFERROR(P63/M63,"-")</f>
        <v>1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>
        <v>1</v>
      </c>
      <c r="AE63" s="93">
        <f>IF(P63=0,"",IF(AD63=0,"",(AD63/P63)))</f>
        <v>1</v>
      </c>
      <c r="AF63" s="92"/>
      <c r="AG63" s="94">
        <f>IFERROR(AF63/AD63,"-")</f>
        <v>0</v>
      </c>
      <c r="AH63" s="95"/>
      <c r="AI63" s="96">
        <f>IFERROR(AH63/AD63,"-")</f>
        <v>0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4.7333333333333</v>
      </c>
      <c r="B64" s="347" t="s">
        <v>191</v>
      </c>
      <c r="C64" s="347"/>
      <c r="D64" s="347" t="s">
        <v>192</v>
      </c>
      <c r="E64" s="347" t="s">
        <v>106</v>
      </c>
      <c r="F64" s="347" t="s">
        <v>67</v>
      </c>
      <c r="G64" s="88" t="s">
        <v>86</v>
      </c>
      <c r="H64" s="88" t="s">
        <v>185</v>
      </c>
      <c r="I64" s="349" t="s">
        <v>193</v>
      </c>
      <c r="J64" s="330">
        <v>150000</v>
      </c>
      <c r="K64" s="79">
        <v>0</v>
      </c>
      <c r="L64" s="79">
        <v>0</v>
      </c>
      <c r="M64" s="79">
        <v>0</v>
      </c>
      <c r="N64" s="89">
        <v>12</v>
      </c>
      <c r="O64" s="90">
        <v>0</v>
      </c>
      <c r="P64" s="91">
        <f>N64+O64</f>
        <v>12</v>
      </c>
      <c r="Q64" s="80" t="str">
        <f>IFERROR(P64/M64,"-")</f>
        <v>-</v>
      </c>
      <c r="R64" s="79">
        <v>0</v>
      </c>
      <c r="S64" s="79">
        <v>3</v>
      </c>
      <c r="T64" s="80">
        <f>IFERROR(R64/(P64),"-")</f>
        <v>0</v>
      </c>
      <c r="U64" s="336">
        <f>IFERROR(J64/SUM(N64:O65),"-")</f>
        <v>10714.285714286</v>
      </c>
      <c r="V64" s="82">
        <v>2</v>
      </c>
      <c r="W64" s="80">
        <f>IF(P64=0,"-",V64/P64)</f>
        <v>0.16666666666667</v>
      </c>
      <c r="X64" s="335">
        <v>710000</v>
      </c>
      <c r="Y64" s="336">
        <f>IFERROR(X64/P64,"-")</f>
        <v>59166.666666667</v>
      </c>
      <c r="Z64" s="336">
        <f>IFERROR(X64/V64,"-")</f>
        <v>355000</v>
      </c>
      <c r="AA64" s="330">
        <f>SUM(X64:X65)-SUM(J64:J65)</f>
        <v>560000</v>
      </c>
      <c r="AB64" s="83">
        <f>SUM(X64:X65)/SUM(J64:J65)</f>
        <v>4.7333333333333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0.083333333333333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2</v>
      </c>
      <c r="BF64" s="111">
        <f>IF(P64=0,"",IF(BE64=0,"",(BE64/P64)))</f>
        <v>0.16666666666667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3</v>
      </c>
      <c r="BO64" s="118">
        <f>IF(P64=0,"",IF(BN64=0,"",(BN64/P64)))</f>
        <v>0.25</v>
      </c>
      <c r="BP64" s="119">
        <v>1</v>
      </c>
      <c r="BQ64" s="120">
        <f>IFERROR(BP64/BN64,"-")</f>
        <v>0.33333333333333</v>
      </c>
      <c r="BR64" s="121">
        <v>17000</v>
      </c>
      <c r="BS64" s="122">
        <f>IFERROR(BR64/BN64,"-")</f>
        <v>5666.6666666667</v>
      </c>
      <c r="BT64" s="123"/>
      <c r="BU64" s="123"/>
      <c r="BV64" s="123">
        <v>1</v>
      </c>
      <c r="BW64" s="124">
        <v>4</v>
      </c>
      <c r="BX64" s="125">
        <f>IF(P64=0,"",IF(BW64=0,"",(BW64/P64)))</f>
        <v>0.33333333333333</v>
      </c>
      <c r="BY64" s="126">
        <v>1</v>
      </c>
      <c r="BZ64" s="127">
        <f>IFERROR(BY64/BW64,"-")</f>
        <v>0.25</v>
      </c>
      <c r="CA64" s="128">
        <v>693000</v>
      </c>
      <c r="CB64" s="129">
        <f>IFERROR(CA64/BW64,"-")</f>
        <v>173250</v>
      </c>
      <c r="CC64" s="130"/>
      <c r="CD64" s="130"/>
      <c r="CE64" s="130">
        <v>1</v>
      </c>
      <c r="CF64" s="131">
        <v>2</v>
      </c>
      <c r="CG64" s="132">
        <f>IF(P64=0,"",IF(CF64=0,"",(CF64/P64)))</f>
        <v>0.16666666666667</v>
      </c>
      <c r="CH64" s="133"/>
      <c r="CI64" s="134">
        <f>IFERROR(CH64/CF64,"-")</f>
        <v>0</v>
      </c>
      <c r="CJ64" s="135"/>
      <c r="CK64" s="136">
        <f>IFERROR(CJ64/CF64,"-")</f>
        <v>0</v>
      </c>
      <c r="CL64" s="137"/>
      <c r="CM64" s="137"/>
      <c r="CN64" s="137"/>
      <c r="CO64" s="138">
        <v>2</v>
      </c>
      <c r="CP64" s="139">
        <v>710000</v>
      </c>
      <c r="CQ64" s="139">
        <v>693000</v>
      </c>
      <c r="CR64" s="139"/>
      <c r="CS64" s="140" t="str">
        <f>IF(AND(CQ64=0,CR64=0),"",IF(AND(CQ64&lt;=100000,CR64&lt;=100000),"",IF(CQ64/CP64&gt;0.7,"男高",IF(CR64/CP64&gt;0.7,"女高",""))))</f>
        <v>男高</v>
      </c>
    </row>
    <row r="65" spans="1:98">
      <c r="A65" s="78"/>
      <c r="B65" s="347" t="s">
        <v>194</v>
      </c>
      <c r="C65" s="347"/>
      <c r="D65" s="347" t="s">
        <v>192</v>
      </c>
      <c r="E65" s="347" t="s">
        <v>106</v>
      </c>
      <c r="F65" s="347" t="s">
        <v>72</v>
      </c>
      <c r="G65" s="88"/>
      <c r="H65" s="88"/>
      <c r="I65" s="88"/>
      <c r="J65" s="330"/>
      <c r="K65" s="79">
        <v>11</v>
      </c>
      <c r="L65" s="79">
        <v>6</v>
      </c>
      <c r="M65" s="79">
        <v>4</v>
      </c>
      <c r="N65" s="89">
        <v>2</v>
      </c>
      <c r="O65" s="90">
        <v>0</v>
      </c>
      <c r="P65" s="91">
        <f>N65+O65</f>
        <v>2</v>
      </c>
      <c r="Q65" s="80">
        <f>IFERROR(P65/M65,"-")</f>
        <v>0.5</v>
      </c>
      <c r="R65" s="79">
        <v>0</v>
      </c>
      <c r="S65" s="79">
        <v>0</v>
      </c>
      <c r="T65" s="80">
        <f>IFERROR(R65/(P65),"-")</f>
        <v>0</v>
      </c>
      <c r="U65" s="336"/>
      <c r="V65" s="82">
        <v>0</v>
      </c>
      <c r="W65" s="80">
        <f>IF(P65=0,"-",V65/P65)</f>
        <v>0</v>
      </c>
      <c r="X65" s="335">
        <v>0</v>
      </c>
      <c r="Y65" s="336">
        <f>IFERROR(X65/P65,"-")</f>
        <v>0</v>
      </c>
      <c r="Z65" s="336" t="str">
        <f>IFERROR(X65/V65,"-")</f>
        <v>-</v>
      </c>
      <c r="AA65" s="33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>
        <v>1</v>
      </c>
      <c r="BX65" s="125">
        <f>IF(P65=0,"",IF(BW65=0,"",(BW65/P65)))</f>
        <v>0.5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>
        <v>1</v>
      </c>
      <c r="CG65" s="132">
        <f>IF(P65=0,"",IF(CF65=0,"",(CF65/P65)))</f>
        <v>0.5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</v>
      </c>
      <c r="B66" s="347" t="s">
        <v>195</v>
      </c>
      <c r="C66" s="347"/>
      <c r="D66" s="347" t="s">
        <v>111</v>
      </c>
      <c r="E66" s="347" t="s">
        <v>112</v>
      </c>
      <c r="F66" s="347" t="s">
        <v>67</v>
      </c>
      <c r="G66" s="88" t="s">
        <v>86</v>
      </c>
      <c r="H66" s="88" t="s">
        <v>185</v>
      </c>
      <c r="I66" s="348" t="s">
        <v>196</v>
      </c>
      <c r="J66" s="330">
        <v>150000</v>
      </c>
      <c r="K66" s="79">
        <v>0</v>
      </c>
      <c r="L66" s="79">
        <v>0</v>
      </c>
      <c r="M66" s="79">
        <v>0</v>
      </c>
      <c r="N66" s="89">
        <v>3</v>
      </c>
      <c r="O66" s="90">
        <v>0</v>
      </c>
      <c r="P66" s="91">
        <f>N66+O66</f>
        <v>3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>
        <f>IFERROR(J66/SUM(N66:O67),"-")</f>
        <v>50000</v>
      </c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>
        <f>SUM(X66:X67)-SUM(J66:J67)</f>
        <v>-150000</v>
      </c>
      <c r="AB66" s="83">
        <f>SUM(X66:X67)/SUM(J66:J67)</f>
        <v>0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0.66666666666667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>
        <v>1</v>
      </c>
      <c r="CG66" s="132">
        <f>IF(P66=0,"",IF(CF66=0,"",(CF66/P66)))</f>
        <v>0.33333333333333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197</v>
      </c>
      <c r="C67" s="347"/>
      <c r="D67" s="347" t="s">
        <v>111</v>
      </c>
      <c r="E67" s="347" t="s">
        <v>112</v>
      </c>
      <c r="F67" s="347" t="s">
        <v>72</v>
      </c>
      <c r="G67" s="88"/>
      <c r="H67" s="88"/>
      <c r="I67" s="88"/>
      <c r="J67" s="330"/>
      <c r="K67" s="79">
        <v>12</v>
      </c>
      <c r="L67" s="79">
        <v>5</v>
      </c>
      <c r="M67" s="79">
        <v>0</v>
      </c>
      <c r="N67" s="89">
        <v>0</v>
      </c>
      <c r="O67" s="90">
        <v>0</v>
      </c>
      <c r="P67" s="91">
        <f>N67+O67</f>
        <v>0</v>
      </c>
      <c r="Q67" s="80" t="str">
        <f>IFERROR(P67/M67,"-")</f>
        <v>-</v>
      </c>
      <c r="R67" s="79">
        <v>0</v>
      </c>
      <c r="S67" s="79">
        <v>0</v>
      </c>
      <c r="T67" s="80" t="str">
        <f>IFERROR(R67/(P67),"-")</f>
        <v>-</v>
      </c>
      <c r="U67" s="336"/>
      <c r="V67" s="82">
        <v>0</v>
      </c>
      <c r="W67" s="80" t="str">
        <f>IF(P67=0,"-",V67/P67)</f>
        <v>-</v>
      </c>
      <c r="X67" s="335">
        <v>0</v>
      </c>
      <c r="Y67" s="336" t="str">
        <f>IFERROR(X67/P67,"-")</f>
        <v>-</v>
      </c>
      <c r="Z67" s="336" t="str">
        <f>IFERROR(X67/V67,"-")</f>
        <v>-</v>
      </c>
      <c r="AA67" s="33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4.81</v>
      </c>
      <c r="B68" s="347" t="s">
        <v>198</v>
      </c>
      <c r="C68" s="347"/>
      <c r="D68" s="347" t="s">
        <v>199</v>
      </c>
      <c r="E68" s="347" t="s">
        <v>200</v>
      </c>
      <c r="F68" s="347" t="s">
        <v>67</v>
      </c>
      <c r="G68" s="88" t="s">
        <v>99</v>
      </c>
      <c r="H68" s="88" t="s">
        <v>201</v>
      </c>
      <c r="I68" s="349" t="s">
        <v>193</v>
      </c>
      <c r="J68" s="330">
        <v>100000</v>
      </c>
      <c r="K68" s="79">
        <v>0</v>
      </c>
      <c r="L68" s="79">
        <v>0</v>
      </c>
      <c r="M68" s="79">
        <v>0</v>
      </c>
      <c r="N68" s="89">
        <v>1</v>
      </c>
      <c r="O68" s="90">
        <v>0</v>
      </c>
      <c r="P68" s="91">
        <f>N68+O68</f>
        <v>1</v>
      </c>
      <c r="Q68" s="80" t="str">
        <f>IFERROR(P68/M68,"-")</f>
        <v>-</v>
      </c>
      <c r="R68" s="79">
        <v>0</v>
      </c>
      <c r="S68" s="79">
        <v>0</v>
      </c>
      <c r="T68" s="80">
        <f>IFERROR(R68/(P68),"-")</f>
        <v>0</v>
      </c>
      <c r="U68" s="336">
        <f>IFERROR(J68/SUM(N68:O73),"-")</f>
        <v>6250</v>
      </c>
      <c r="V68" s="82">
        <v>0</v>
      </c>
      <c r="W68" s="80">
        <f>IF(P68=0,"-",V68/P68)</f>
        <v>0</v>
      </c>
      <c r="X68" s="335">
        <v>0</v>
      </c>
      <c r="Y68" s="336">
        <f>IFERROR(X68/P68,"-")</f>
        <v>0</v>
      </c>
      <c r="Z68" s="336" t="str">
        <f>IFERROR(X68/V68,"-")</f>
        <v>-</v>
      </c>
      <c r="AA68" s="330">
        <f>SUM(X68:X73)-SUM(J68:J73)</f>
        <v>381000</v>
      </c>
      <c r="AB68" s="83">
        <f>SUM(X68:X73)/SUM(J68:J73)</f>
        <v>4.81</v>
      </c>
      <c r="AC68" s="77"/>
      <c r="AD68" s="92">
        <v>1</v>
      </c>
      <c r="AE68" s="93">
        <f>IF(P68=0,"",IF(AD68=0,"",(AD68/P68)))</f>
        <v>1</v>
      </c>
      <c r="AF68" s="92"/>
      <c r="AG68" s="94">
        <f>IFERROR(AF68/AD68,"-")</f>
        <v>0</v>
      </c>
      <c r="AH68" s="95"/>
      <c r="AI68" s="96">
        <f>IFERROR(AH68/AD68,"-")</f>
        <v>0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347" t="s">
        <v>202</v>
      </c>
      <c r="C69" s="347"/>
      <c r="D69" s="347" t="s">
        <v>203</v>
      </c>
      <c r="E69" s="347" t="s">
        <v>204</v>
      </c>
      <c r="F69" s="347" t="s">
        <v>67</v>
      </c>
      <c r="G69" s="88" t="s">
        <v>99</v>
      </c>
      <c r="H69" s="88" t="s">
        <v>201</v>
      </c>
      <c r="I69" s="349" t="s">
        <v>205</v>
      </c>
      <c r="J69" s="330"/>
      <c r="K69" s="79">
        <v>0</v>
      </c>
      <c r="L69" s="79">
        <v>0</v>
      </c>
      <c r="M69" s="79">
        <v>0</v>
      </c>
      <c r="N69" s="89">
        <v>0</v>
      </c>
      <c r="O69" s="90">
        <v>0</v>
      </c>
      <c r="P69" s="91">
        <f>N69+O69</f>
        <v>0</v>
      </c>
      <c r="Q69" s="80" t="str">
        <f>IFERROR(P69/M69,"-")</f>
        <v>-</v>
      </c>
      <c r="R69" s="79">
        <v>0</v>
      </c>
      <c r="S69" s="79">
        <v>0</v>
      </c>
      <c r="T69" s="80" t="str">
        <f>IFERROR(R69/(P69),"-")</f>
        <v>-</v>
      </c>
      <c r="U69" s="336"/>
      <c r="V69" s="82">
        <v>0</v>
      </c>
      <c r="W69" s="80" t="str">
        <f>IF(P69=0,"-",V69/P69)</f>
        <v>-</v>
      </c>
      <c r="X69" s="335">
        <v>0</v>
      </c>
      <c r="Y69" s="336" t="str">
        <f>IFERROR(X69/P69,"-")</f>
        <v>-</v>
      </c>
      <c r="Z69" s="336" t="str">
        <f>IFERROR(X69/V69,"-")</f>
        <v>-</v>
      </c>
      <c r="AA69" s="33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206</v>
      </c>
      <c r="C70" s="347"/>
      <c r="D70" s="347" t="s">
        <v>207</v>
      </c>
      <c r="E70" s="347" t="s">
        <v>208</v>
      </c>
      <c r="F70" s="347" t="s">
        <v>67</v>
      </c>
      <c r="G70" s="88" t="s">
        <v>99</v>
      </c>
      <c r="H70" s="88" t="s">
        <v>201</v>
      </c>
      <c r="I70" s="349" t="s">
        <v>209</v>
      </c>
      <c r="J70" s="330"/>
      <c r="K70" s="79">
        <v>0</v>
      </c>
      <c r="L70" s="79">
        <v>0</v>
      </c>
      <c r="M70" s="79">
        <v>0</v>
      </c>
      <c r="N70" s="89">
        <v>1</v>
      </c>
      <c r="O70" s="90">
        <v>0</v>
      </c>
      <c r="P70" s="91">
        <f>N70+O70</f>
        <v>1</v>
      </c>
      <c r="Q70" s="80" t="str">
        <f>IFERROR(P70/M70,"-")</f>
        <v>-</v>
      </c>
      <c r="R70" s="79">
        <v>0</v>
      </c>
      <c r="S70" s="79">
        <v>0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1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210</v>
      </c>
      <c r="C71" s="347"/>
      <c r="D71" s="347" t="s">
        <v>211</v>
      </c>
      <c r="E71" s="347" t="s">
        <v>212</v>
      </c>
      <c r="F71" s="347" t="s">
        <v>67</v>
      </c>
      <c r="G71" s="88" t="s">
        <v>99</v>
      </c>
      <c r="H71" s="88" t="s">
        <v>201</v>
      </c>
      <c r="I71" s="349" t="s">
        <v>189</v>
      </c>
      <c r="J71" s="330"/>
      <c r="K71" s="79">
        <v>0</v>
      </c>
      <c r="L71" s="79">
        <v>0</v>
      </c>
      <c r="M71" s="79">
        <v>0</v>
      </c>
      <c r="N71" s="89">
        <v>7</v>
      </c>
      <c r="O71" s="90">
        <v>0</v>
      </c>
      <c r="P71" s="91">
        <f>N71+O71</f>
        <v>7</v>
      </c>
      <c r="Q71" s="80" t="str">
        <f>IFERROR(P71/M71,"-")</f>
        <v>-</v>
      </c>
      <c r="R71" s="79">
        <v>2</v>
      </c>
      <c r="S71" s="79">
        <v>2</v>
      </c>
      <c r="T71" s="80">
        <f>IFERROR(R71/(P71),"-")</f>
        <v>0.28571428571429</v>
      </c>
      <c r="U71" s="336"/>
      <c r="V71" s="82">
        <v>3</v>
      </c>
      <c r="W71" s="80">
        <f>IF(P71=0,"-",V71/P71)</f>
        <v>0.42857142857143</v>
      </c>
      <c r="X71" s="335">
        <v>481000</v>
      </c>
      <c r="Y71" s="336">
        <f>IFERROR(X71/P71,"-")</f>
        <v>68714.285714286</v>
      </c>
      <c r="Z71" s="336">
        <f>IFERROR(X71/V71,"-")</f>
        <v>160333.33333333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1</v>
      </c>
      <c r="AW71" s="105">
        <f>IF(P71=0,"",IF(AV71=0,"",(AV71/P71)))</f>
        <v>0.14285714285714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5</v>
      </c>
      <c r="BO71" s="118">
        <f>IF(P71=0,"",IF(BN71=0,"",(BN71/P71)))</f>
        <v>0.71428571428571</v>
      </c>
      <c r="BP71" s="119">
        <v>2</v>
      </c>
      <c r="BQ71" s="120">
        <f>IFERROR(BP71/BN71,"-")</f>
        <v>0.4</v>
      </c>
      <c r="BR71" s="121">
        <v>393000</v>
      </c>
      <c r="BS71" s="122">
        <f>IFERROR(BR71/BN71,"-")</f>
        <v>78600</v>
      </c>
      <c r="BT71" s="123"/>
      <c r="BU71" s="123"/>
      <c r="BV71" s="123">
        <v>2</v>
      </c>
      <c r="BW71" s="124">
        <v>1</v>
      </c>
      <c r="BX71" s="125">
        <f>IF(P71=0,"",IF(BW71=0,"",(BW71/P71)))</f>
        <v>0.14285714285714</v>
      </c>
      <c r="BY71" s="126">
        <v>1</v>
      </c>
      <c r="BZ71" s="127">
        <f>IFERROR(BY71/BW71,"-")</f>
        <v>1</v>
      </c>
      <c r="CA71" s="128">
        <v>88000</v>
      </c>
      <c r="CB71" s="129">
        <f>IFERROR(CA71/BW71,"-")</f>
        <v>88000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3</v>
      </c>
      <c r="CP71" s="139">
        <v>481000</v>
      </c>
      <c r="CQ71" s="139">
        <v>230000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347" t="s">
        <v>213</v>
      </c>
      <c r="C72" s="347"/>
      <c r="D72" s="347" t="s">
        <v>214</v>
      </c>
      <c r="E72" s="347" t="s">
        <v>215</v>
      </c>
      <c r="F72" s="347" t="s">
        <v>67</v>
      </c>
      <c r="G72" s="88" t="s">
        <v>99</v>
      </c>
      <c r="H72" s="88" t="s">
        <v>201</v>
      </c>
      <c r="I72" s="349" t="s">
        <v>216</v>
      </c>
      <c r="J72" s="330"/>
      <c r="K72" s="79">
        <v>0</v>
      </c>
      <c r="L72" s="79">
        <v>0</v>
      </c>
      <c r="M72" s="79">
        <v>0</v>
      </c>
      <c r="N72" s="89">
        <v>5</v>
      </c>
      <c r="O72" s="90">
        <v>0</v>
      </c>
      <c r="P72" s="91">
        <f>N72+O72</f>
        <v>5</v>
      </c>
      <c r="Q72" s="80" t="str">
        <f>IFERROR(P72/M72,"-")</f>
        <v>-</v>
      </c>
      <c r="R72" s="79">
        <v>0</v>
      </c>
      <c r="S72" s="79">
        <v>2</v>
      </c>
      <c r="T72" s="80">
        <f>IFERROR(R72/(P72),"-")</f>
        <v>0</v>
      </c>
      <c r="U72" s="336"/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>
        <v>1</v>
      </c>
      <c r="AN72" s="99">
        <f>IF(P72=0,"",IF(AM72=0,"",(AM72/P72)))</f>
        <v>0.2</v>
      </c>
      <c r="AO72" s="98"/>
      <c r="AP72" s="100">
        <f>IFERROR(AO72/AM72,"-")</f>
        <v>0</v>
      </c>
      <c r="AQ72" s="101"/>
      <c r="AR72" s="102">
        <f>IFERROR(AQ72/AM72,"-")</f>
        <v>0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0.2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2</v>
      </c>
      <c r="BO72" s="118">
        <f>IF(P72=0,"",IF(BN72=0,"",(BN72/P72)))</f>
        <v>0.4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1</v>
      </c>
      <c r="BX72" s="125">
        <f>IF(P72=0,"",IF(BW72=0,"",(BW72/P72)))</f>
        <v>0.2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217</v>
      </c>
      <c r="C73" s="347"/>
      <c r="D73" s="347" t="s">
        <v>114</v>
      </c>
      <c r="E73" s="347" t="s">
        <v>114</v>
      </c>
      <c r="F73" s="347" t="s">
        <v>72</v>
      </c>
      <c r="G73" s="88" t="s">
        <v>218</v>
      </c>
      <c r="H73" s="88"/>
      <c r="I73" s="88"/>
      <c r="J73" s="330"/>
      <c r="K73" s="79">
        <v>13</v>
      </c>
      <c r="L73" s="79">
        <v>10</v>
      </c>
      <c r="M73" s="79">
        <v>2</v>
      </c>
      <c r="N73" s="89">
        <v>2</v>
      </c>
      <c r="O73" s="90">
        <v>0</v>
      </c>
      <c r="P73" s="91">
        <f>N73+O73</f>
        <v>2</v>
      </c>
      <c r="Q73" s="80">
        <f>IFERROR(P73/M73,"-")</f>
        <v>1</v>
      </c>
      <c r="R73" s="79">
        <v>0</v>
      </c>
      <c r="S73" s="79">
        <v>0</v>
      </c>
      <c r="T73" s="80">
        <f>IFERROR(R73/(P73),"-")</f>
        <v>0</v>
      </c>
      <c r="U73" s="336"/>
      <c r="V73" s="82">
        <v>0</v>
      </c>
      <c r="W73" s="80">
        <f>IF(P73=0,"-",V73/P73)</f>
        <v>0</v>
      </c>
      <c r="X73" s="335">
        <v>0</v>
      </c>
      <c r="Y73" s="336">
        <f>IFERROR(X73/P73,"-")</f>
        <v>0</v>
      </c>
      <c r="Z73" s="336" t="str">
        <f>IFERROR(X73/V73,"-")</f>
        <v>-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2</v>
      </c>
      <c r="BX73" s="125">
        <f>IF(P73=0,"",IF(BW73=0,"",(BW73/P73)))</f>
        <v>1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30"/>
      <c r="B74" s="85"/>
      <c r="C74" s="86"/>
      <c r="D74" s="86"/>
      <c r="E74" s="86"/>
      <c r="F74" s="87"/>
      <c r="G74" s="88"/>
      <c r="H74" s="88"/>
      <c r="I74" s="88"/>
      <c r="J74" s="331"/>
      <c r="K74" s="34"/>
      <c r="L74" s="34"/>
      <c r="M74" s="31"/>
      <c r="N74" s="23"/>
      <c r="O74" s="23"/>
      <c r="P74" s="23"/>
      <c r="Q74" s="32"/>
      <c r="R74" s="32"/>
      <c r="S74" s="23"/>
      <c r="T74" s="32"/>
      <c r="U74" s="337"/>
      <c r="V74" s="25"/>
      <c r="W74" s="25"/>
      <c r="X74" s="337"/>
      <c r="Y74" s="337"/>
      <c r="Z74" s="337"/>
      <c r="AA74" s="337"/>
      <c r="AB74" s="33"/>
      <c r="AC74" s="57"/>
      <c r="AD74" s="61"/>
      <c r="AE74" s="62"/>
      <c r="AF74" s="61"/>
      <c r="AG74" s="65"/>
      <c r="AH74" s="66"/>
      <c r="AI74" s="67"/>
      <c r="AJ74" s="68"/>
      <c r="AK74" s="68"/>
      <c r="AL74" s="68"/>
      <c r="AM74" s="61"/>
      <c r="AN74" s="62"/>
      <c r="AO74" s="61"/>
      <c r="AP74" s="65"/>
      <c r="AQ74" s="66"/>
      <c r="AR74" s="67"/>
      <c r="AS74" s="68"/>
      <c r="AT74" s="68"/>
      <c r="AU74" s="68"/>
      <c r="AV74" s="61"/>
      <c r="AW74" s="62"/>
      <c r="AX74" s="61"/>
      <c r="AY74" s="65"/>
      <c r="AZ74" s="66"/>
      <c r="BA74" s="67"/>
      <c r="BB74" s="68"/>
      <c r="BC74" s="68"/>
      <c r="BD74" s="68"/>
      <c r="BE74" s="61"/>
      <c r="BF74" s="62"/>
      <c r="BG74" s="61"/>
      <c r="BH74" s="65"/>
      <c r="BI74" s="66"/>
      <c r="BJ74" s="67"/>
      <c r="BK74" s="68"/>
      <c r="BL74" s="68"/>
      <c r="BM74" s="68"/>
      <c r="BN74" s="63"/>
      <c r="BO74" s="64"/>
      <c r="BP74" s="61"/>
      <c r="BQ74" s="65"/>
      <c r="BR74" s="66"/>
      <c r="BS74" s="67"/>
      <c r="BT74" s="68"/>
      <c r="BU74" s="68"/>
      <c r="BV74" s="68"/>
      <c r="BW74" s="63"/>
      <c r="BX74" s="64"/>
      <c r="BY74" s="61"/>
      <c r="BZ74" s="65"/>
      <c r="CA74" s="66"/>
      <c r="CB74" s="67"/>
      <c r="CC74" s="68"/>
      <c r="CD74" s="68"/>
      <c r="CE74" s="68"/>
      <c r="CF74" s="63"/>
      <c r="CG74" s="64"/>
      <c r="CH74" s="61"/>
      <c r="CI74" s="65"/>
      <c r="CJ74" s="66"/>
      <c r="CK74" s="67"/>
      <c r="CL74" s="68"/>
      <c r="CM74" s="68"/>
      <c r="CN74" s="68"/>
      <c r="CO74" s="69"/>
      <c r="CP74" s="66"/>
      <c r="CQ74" s="66"/>
      <c r="CR74" s="66"/>
      <c r="CS74" s="70"/>
    </row>
    <row r="75" spans="1:98">
      <c r="A75" s="30"/>
      <c r="B75" s="37"/>
      <c r="C75" s="21"/>
      <c r="D75" s="21"/>
      <c r="E75" s="21"/>
      <c r="F75" s="22"/>
      <c r="G75" s="36"/>
      <c r="H75" s="36"/>
      <c r="I75" s="73"/>
      <c r="J75" s="332"/>
      <c r="K75" s="34"/>
      <c r="L75" s="34"/>
      <c r="M75" s="31"/>
      <c r="N75" s="23"/>
      <c r="O75" s="23"/>
      <c r="P75" s="23"/>
      <c r="Q75" s="32"/>
      <c r="R75" s="32"/>
      <c r="S75" s="23"/>
      <c r="T75" s="32"/>
      <c r="U75" s="337"/>
      <c r="V75" s="25"/>
      <c r="W75" s="25"/>
      <c r="X75" s="337"/>
      <c r="Y75" s="337"/>
      <c r="Z75" s="337"/>
      <c r="AA75" s="337"/>
      <c r="AB75" s="33"/>
      <c r="AC75" s="59"/>
      <c r="AD75" s="61"/>
      <c r="AE75" s="62"/>
      <c r="AF75" s="61"/>
      <c r="AG75" s="65"/>
      <c r="AH75" s="66"/>
      <c r="AI75" s="67"/>
      <c r="AJ75" s="68"/>
      <c r="AK75" s="68"/>
      <c r="AL75" s="68"/>
      <c r="AM75" s="61"/>
      <c r="AN75" s="62"/>
      <c r="AO75" s="61"/>
      <c r="AP75" s="65"/>
      <c r="AQ75" s="66"/>
      <c r="AR75" s="67"/>
      <c r="AS75" s="68"/>
      <c r="AT75" s="68"/>
      <c r="AU75" s="68"/>
      <c r="AV75" s="61"/>
      <c r="AW75" s="62"/>
      <c r="AX75" s="61"/>
      <c r="AY75" s="65"/>
      <c r="AZ75" s="66"/>
      <c r="BA75" s="67"/>
      <c r="BB75" s="68"/>
      <c r="BC75" s="68"/>
      <c r="BD75" s="68"/>
      <c r="BE75" s="61"/>
      <c r="BF75" s="62"/>
      <c r="BG75" s="61"/>
      <c r="BH75" s="65"/>
      <c r="BI75" s="66"/>
      <c r="BJ75" s="67"/>
      <c r="BK75" s="68"/>
      <c r="BL75" s="68"/>
      <c r="BM75" s="68"/>
      <c r="BN75" s="63"/>
      <c r="BO75" s="64"/>
      <c r="BP75" s="61"/>
      <c r="BQ75" s="65"/>
      <c r="BR75" s="66"/>
      <c r="BS75" s="67"/>
      <c r="BT75" s="68"/>
      <c r="BU75" s="68"/>
      <c r="BV75" s="68"/>
      <c r="BW75" s="63"/>
      <c r="BX75" s="64"/>
      <c r="BY75" s="61"/>
      <c r="BZ75" s="65"/>
      <c r="CA75" s="66"/>
      <c r="CB75" s="67"/>
      <c r="CC75" s="68"/>
      <c r="CD75" s="68"/>
      <c r="CE75" s="68"/>
      <c r="CF75" s="63"/>
      <c r="CG75" s="64"/>
      <c r="CH75" s="61"/>
      <c r="CI75" s="65"/>
      <c r="CJ75" s="66"/>
      <c r="CK75" s="67"/>
      <c r="CL75" s="68"/>
      <c r="CM75" s="68"/>
      <c r="CN75" s="68"/>
      <c r="CO75" s="69"/>
      <c r="CP75" s="66"/>
      <c r="CQ75" s="66"/>
      <c r="CR75" s="66"/>
      <c r="CS75" s="70"/>
    </row>
    <row r="76" spans="1:98">
      <c r="A76" s="19">
        <f>AB76</f>
        <v>1.085385344283</v>
      </c>
      <c r="B76" s="39"/>
      <c r="C76" s="39"/>
      <c r="D76" s="39"/>
      <c r="E76" s="39"/>
      <c r="F76" s="39"/>
      <c r="G76" s="40" t="s">
        <v>219</v>
      </c>
      <c r="H76" s="40"/>
      <c r="I76" s="40"/>
      <c r="J76" s="333">
        <f>SUM(J6:J75)</f>
        <v>3166000</v>
      </c>
      <c r="K76" s="41">
        <f>SUM(K6:K75)</f>
        <v>500</v>
      </c>
      <c r="L76" s="41">
        <f>SUM(L6:L75)</f>
        <v>274</v>
      </c>
      <c r="M76" s="41">
        <f>SUM(M6:M75)</f>
        <v>314</v>
      </c>
      <c r="N76" s="41">
        <f>SUM(N6:N75)</f>
        <v>277</v>
      </c>
      <c r="O76" s="41">
        <f>SUM(O6:O75)</f>
        <v>1</v>
      </c>
      <c r="P76" s="41">
        <f>SUM(P6:P75)</f>
        <v>278</v>
      </c>
      <c r="Q76" s="42">
        <f>IFERROR(P76/M76,"-")</f>
        <v>0.88535031847134</v>
      </c>
      <c r="R76" s="76">
        <f>SUM(R6:R75)</f>
        <v>17</v>
      </c>
      <c r="S76" s="76">
        <f>SUM(S6:S75)</f>
        <v>39</v>
      </c>
      <c r="T76" s="42">
        <f>IFERROR(R76/P76,"-")</f>
        <v>0.061151079136691</v>
      </c>
      <c r="U76" s="338">
        <f>IFERROR(J76/P76,"-")</f>
        <v>11388.489208633</v>
      </c>
      <c r="V76" s="44">
        <f>SUM(V6:V75)</f>
        <v>34</v>
      </c>
      <c r="W76" s="42">
        <f>IFERROR(V76/P76,"-")</f>
        <v>0.12230215827338</v>
      </c>
      <c r="X76" s="333">
        <f>SUM(X6:X75)</f>
        <v>3436330</v>
      </c>
      <c r="Y76" s="333">
        <f>IFERROR(X76/P76,"-")</f>
        <v>12360.899280576</v>
      </c>
      <c r="Z76" s="333">
        <f>IFERROR(X76/V76,"-")</f>
        <v>101068.52941176</v>
      </c>
      <c r="AA76" s="333">
        <f>X76-J76</f>
        <v>270330</v>
      </c>
      <c r="AB76" s="45">
        <f>X76/J76</f>
        <v>1.085385344283</v>
      </c>
      <c r="AC76" s="58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7"/>
    <mergeCell ref="J38:J47"/>
    <mergeCell ref="U38:U47"/>
    <mergeCell ref="AA38:AA47"/>
    <mergeCell ref="AB38:AB47"/>
    <mergeCell ref="A48:A52"/>
    <mergeCell ref="J48:J52"/>
    <mergeCell ref="U48:U52"/>
    <mergeCell ref="AA48:AA52"/>
    <mergeCell ref="AB48:AB52"/>
    <mergeCell ref="A53:A55"/>
    <mergeCell ref="J53:J55"/>
    <mergeCell ref="U53:U55"/>
    <mergeCell ref="AA53:AA55"/>
    <mergeCell ref="AB53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3"/>
    <mergeCell ref="J68:J73"/>
    <mergeCell ref="U68:U73"/>
    <mergeCell ref="AA68:AA73"/>
    <mergeCell ref="AB68:AB7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7" t="s">
        <v>221</v>
      </c>
      <c r="C6" s="347" t="s">
        <v>222</v>
      </c>
      <c r="D6" s="347" t="s">
        <v>223</v>
      </c>
      <c r="E6" s="347" t="s">
        <v>224</v>
      </c>
      <c r="F6" s="347" t="s">
        <v>67</v>
      </c>
      <c r="G6" s="88" t="s">
        <v>225</v>
      </c>
      <c r="H6" s="88" t="s">
        <v>226</v>
      </c>
      <c r="I6" s="88" t="s">
        <v>227</v>
      </c>
      <c r="J6" s="330">
        <v>200000</v>
      </c>
      <c r="K6" s="79">
        <v>0</v>
      </c>
      <c r="L6" s="79">
        <v>0</v>
      </c>
      <c r="M6" s="79">
        <v>0</v>
      </c>
      <c r="N6" s="89">
        <v>9</v>
      </c>
      <c r="O6" s="90">
        <v>0</v>
      </c>
      <c r="P6" s="91">
        <f>N6+O6</f>
        <v>9</v>
      </c>
      <c r="Q6" s="80" t="str">
        <f>IFERROR(P6/M6,"-")</f>
        <v>-</v>
      </c>
      <c r="R6" s="79">
        <v>0</v>
      </c>
      <c r="S6" s="79">
        <v>1</v>
      </c>
      <c r="T6" s="80">
        <f>IFERROR(R6/(P6),"-")</f>
        <v>0</v>
      </c>
      <c r="U6" s="336">
        <f>IFERROR(J6/SUM(N6:O7),"-")</f>
        <v>18181.818181818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-200000</v>
      </c>
      <c r="AB6" s="83">
        <f>SUM(X6:X7)/SUM(J6:J7)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0.22222222222222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0.11111111111111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228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31</v>
      </c>
      <c r="L7" s="79">
        <v>13</v>
      </c>
      <c r="M7" s="79">
        <v>4</v>
      </c>
      <c r="N7" s="89">
        <v>2</v>
      </c>
      <c r="O7" s="90">
        <v>0</v>
      </c>
      <c r="P7" s="91">
        <f>N7+O7</f>
        <v>2</v>
      </c>
      <c r="Q7" s="80">
        <f>IFERROR(P7/M7,"-")</f>
        <v>0.5</v>
      </c>
      <c r="R7" s="79">
        <v>2</v>
      </c>
      <c r="S7" s="79">
        <v>0</v>
      </c>
      <c r="T7" s="80">
        <f>IFERROR(R7/(P7),"-")</f>
        <v>1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0.5</v>
      </c>
      <c r="BY7" s="126">
        <v>1</v>
      </c>
      <c r="BZ7" s="127">
        <f>IFERROR(BY7/BW7,"-")</f>
        <v>1</v>
      </c>
      <c r="CA7" s="128">
        <v>5000</v>
      </c>
      <c r="CB7" s="129">
        <f>IFERROR(CA7/BW7,"-")</f>
        <v>5000</v>
      </c>
      <c r="CC7" s="130"/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0.63076923076923</v>
      </c>
      <c r="B8" s="347" t="s">
        <v>229</v>
      </c>
      <c r="C8" s="347" t="s">
        <v>230</v>
      </c>
      <c r="D8" s="347" t="s">
        <v>231</v>
      </c>
      <c r="E8" s="347"/>
      <c r="F8" s="347" t="s">
        <v>67</v>
      </c>
      <c r="G8" s="88" t="s">
        <v>232</v>
      </c>
      <c r="H8" s="88" t="s">
        <v>233</v>
      </c>
      <c r="I8" s="88" t="s">
        <v>234</v>
      </c>
      <c r="J8" s="330">
        <v>65000</v>
      </c>
      <c r="K8" s="79">
        <v>0</v>
      </c>
      <c r="L8" s="79">
        <v>0</v>
      </c>
      <c r="M8" s="79">
        <v>0</v>
      </c>
      <c r="N8" s="89">
        <v>32</v>
      </c>
      <c r="O8" s="90">
        <v>0</v>
      </c>
      <c r="P8" s="91">
        <f>N8+O8</f>
        <v>32</v>
      </c>
      <c r="Q8" s="80" t="str">
        <f>IFERROR(P8/M8,"-")</f>
        <v>-</v>
      </c>
      <c r="R8" s="79">
        <v>4</v>
      </c>
      <c r="S8" s="79">
        <v>6</v>
      </c>
      <c r="T8" s="80">
        <f>IFERROR(R8/(P8),"-")</f>
        <v>0.125</v>
      </c>
      <c r="U8" s="336">
        <f>IFERROR(J8/SUM(N8:O9),"-")</f>
        <v>1511.6279069767</v>
      </c>
      <c r="V8" s="82">
        <v>3</v>
      </c>
      <c r="W8" s="80">
        <f>IF(P8=0,"-",V8/P8)</f>
        <v>0.09375</v>
      </c>
      <c r="X8" s="335">
        <v>35000</v>
      </c>
      <c r="Y8" s="336">
        <f>IFERROR(X8/P8,"-")</f>
        <v>1093.75</v>
      </c>
      <c r="Z8" s="336">
        <f>IFERROR(X8/V8,"-")</f>
        <v>11666.666666667</v>
      </c>
      <c r="AA8" s="330">
        <f>SUM(X8:X9)-SUM(J8:J9)</f>
        <v>-24000</v>
      </c>
      <c r="AB8" s="83">
        <f>SUM(X8:X9)/SUM(J8:J9)</f>
        <v>0.63076923076923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6</v>
      </c>
      <c r="AN8" s="99">
        <f>IF(P8=0,"",IF(AM8=0,"",(AM8/P8)))</f>
        <v>0.1875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0.0625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8</v>
      </c>
      <c r="BF8" s="111">
        <f>IF(P8=0,"",IF(BE8=0,"",(BE8/P8)))</f>
        <v>0.25</v>
      </c>
      <c r="BG8" s="110">
        <v>2</v>
      </c>
      <c r="BH8" s="112">
        <f>IFERROR(BG8/BE8,"-")</f>
        <v>0.25</v>
      </c>
      <c r="BI8" s="113">
        <v>32000</v>
      </c>
      <c r="BJ8" s="114">
        <f>IFERROR(BI8/BE8,"-")</f>
        <v>4000</v>
      </c>
      <c r="BK8" s="115"/>
      <c r="BL8" s="115">
        <v>1</v>
      </c>
      <c r="BM8" s="115">
        <v>1</v>
      </c>
      <c r="BN8" s="117">
        <v>8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5</v>
      </c>
      <c r="BX8" s="125">
        <f>IF(P8=0,"",IF(BW8=0,"",(BW8/P8)))</f>
        <v>0.15625</v>
      </c>
      <c r="BY8" s="126">
        <v>1</v>
      </c>
      <c r="BZ8" s="127">
        <f>IFERROR(BY8/BW8,"-")</f>
        <v>0.2</v>
      </c>
      <c r="CA8" s="128">
        <v>3000</v>
      </c>
      <c r="CB8" s="129">
        <f>IFERROR(CA8/BW8,"-")</f>
        <v>600</v>
      </c>
      <c r="CC8" s="130">
        <v>1</v>
      </c>
      <c r="CD8" s="130"/>
      <c r="CE8" s="130"/>
      <c r="CF8" s="131">
        <v>3</v>
      </c>
      <c r="CG8" s="132">
        <f>IF(P8=0,"",IF(CF8=0,"",(CF8/P8)))</f>
        <v>0.09375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3</v>
      </c>
      <c r="CP8" s="139">
        <v>35000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235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65</v>
      </c>
      <c r="L9" s="79">
        <v>38</v>
      </c>
      <c r="M9" s="79">
        <v>21</v>
      </c>
      <c r="N9" s="89">
        <v>11</v>
      </c>
      <c r="O9" s="90">
        <v>0</v>
      </c>
      <c r="P9" s="91">
        <f>N9+O9</f>
        <v>11</v>
      </c>
      <c r="Q9" s="80">
        <f>IFERROR(P9/M9,"-")</f>
        <v>0.52380952380952</v>
      </c>
      <c r="R9" s="79">
        <v>2</v>
      </c>
      <c r="S9" s="79">
        <v>2</v>
      </c>
      <c r="T9" s="80">
        <f>IFERROR(R9/(P9),"-")</f>
        <v>0.18181818181818</v>
      </c>
      <c r="U9" s="336"/>
      <c r="V9" s="82">
        <v>1</v>
      </c>
      <c r="W9" s="80">
        <f>IF(P9=0,"-",V9/P9)</f>
        <v>0.090909090909091</v>
      </c>
      <c r="X9" s="335">
        <v>6000</v>
      </c>
      <c r="Y9" s="336">
        <f>IFERROR(X9/P9,"-")</f>
        <v>545.45454545455</v>
      </c>
      <c r="Z9" s="336">
        <f>IFERROR(X9/V9,"-")</f>
        <v>6000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0.090909090909091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0.18181818181818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0.36363636363636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0.27272727272727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0.090909090909091</v>
      </c>
      <c r="CH9" s="133">
        <v>1</v>
      </c>
      <c r="CI9" s="134">
        <f>IFERROR(CH9/CF9,"-")</f>
        <v>1</v>
      </c>
      <c r="CJ9" s="135">
        <v>6000</v>
      </c>
      <c r="CK9" s="136">
        <f>IFERROR(CJ9/CF9,"-")</f>
        <v>6000</v>
      </c>
      <c r="CL9" s="137"/>
      <c r="CM9" s="137">
        <v>1</v>
      </c>
      <c r="CN9" s="137"/>
      <c r="CO9" s="138">
        <v>1</v>
      </c>
      <c r="CP9" s="139">
        <v>6000</v>
      </c>
      <c r="CQ9" s="139">
        <v>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3.9466666666667</v>
      </c>
      <c r="B10" s="347" t="s">
        <v>236</v>
      </c>
      <c r="C10" s="347" t="s">
        <v>237</v>
      </c>
      <c r="D10" s="347" t="s">
        <v>238</v>
      </c>
      <c r="E10" s="347"/>
      <c r="F10" s="347" t="s">
        <v>67</v>
      </c>
      <c r="G10" s="88" t="s">
        <v>239</v>
      </c>
      <c r="H10" s="88" t="s">
        <v>240</v>
      </c>
      <c r="I10" s="88" t="s">
        <v>241</v>
      </c>
      <c r="J10" s="330">
        <v>75000</v>
      </c>
      <c r="K10" s="79">
        <v>0</v>
      </c>
      <c r="L10" s="79">
        <v>0</v>
      </c>
      <c r="M10" s="79">
        <v>0</v>
      </c>
      <c r="N10" s="89">
        <v>44</v>
      </c>
      <c r="O10" s="90">
        <v>1</v>
      </c>
      <c r="P10" s="91">
        <f>N10+O10</f>
        <v>45</v>
      </c>
      <c r="Q10" s="80" t="str">
        <f>IFERROR(P10/M10,"-")</f>
        <v>-</v>
      </c>
      <c r="R10" s="79">
        <v>3</v>
      </c>
      <c r="S10" s="79">
        <v>5</v>
      </c>
      <c r="T10" s="80">
        <f>IFERROR(R10/(P10),"-")</f>
        <v>0.066666666666667</v>
      </c>
      <c r="U10" s="336">
        <f>IFERROR(J10/SUM(N10:O11),"-")</f>
        <v>1470.5882352941</v>
      </c>
      <c r="V10" s="82">
        <v>2</v>
      </c>
      <c r="W10" s="80">
        <f>IF(P10=0,"-",V10/P10)</f>
        <v>0.044444444444444</v>
      </c>
      <c r="X10" s="335">
        <v>296000</v>
      </c>
      <c r="Y10" s="336">
        <f>IFERROR(X10/P10,"-")</f>
        <v>6577.7777777778</v>
      </c>
      <c r="Z10" s="336">
        <f>IFERROR(X10/V10,"-")</f>
        <v>148000</v>
      </c>
      <c r="AA10" s="330">
        <f>SUM(X10:X11)-SUM(J10:J11)</f>
        <v>221000</v>
      </c>
      <c r="AB10" s="83">
        <f>SUM(X10:X11)/SUM(J10:J11)</f>
        <v>3.9466666666667</v>
      </c>
      <c r="AC10" s="77"/>
      <c r="AD10" s="92">
        <v>4</v>
      </c>
      <c r="AE10" s="93">
        <f>IF(P10=0,"",IF(AD10=0,"",(AD10/P10)))</f>
        <v>0.088888888888889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15</v>
      </c>
      <c r="AN10" s="99">
        <f>IF(P10=0,"",IF(AM10=0,"",(AM10/P10)))</f>
        <v>0.33333333333333</v>
      </c>
      <c r="AO10" s="98">
        <v>1</v>
      </c>
      <c r="AP10" s="100">
        <f>IFERROR(AO10/AM10,"-")</f>
        <v>0.066666666666667</v>
      </c>
      <c r="AQ10" s="101">
        <v>6000</v>
      </c>
      <c r="AR10" s="102">
        <f>IFERROR(AQ10/AM10,"-")</f>
        <v>400</v>
      </c>
      <c r="AS10" s="103"/>
      <c r="AT10" s="103">
        <v>1</v>
      </c>
      <c r="AU10" s="103"/>
      <c r="AV10" s="104">
        <v>4</v>
      </c>
      <c r="AW10" s="105">
        <f>IF(P10=0,"",IF(AV10=0,"",(AV10/P10)))</f>
        <v>0.088888888888889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5</v>
      </c>
      <c r="BF10" s="111">
        <f>IF(P10=0,"",IF(BE10=0,"",(BE10/P10)))</f>
        <v>0.11111111111111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12</v>
      </c>
      <c r="BO10" s="118">
        <f>IF(P10=0,"",IF(BN10=0,"",(BN10/P10)))</f>
        <v>0.26666666666667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4</v>
      </c>
      <c r="BX10" s="125">
        <f>IF(P10=0,"",IF(BW10=0,"",(BW10/P10)))</f>
        <v>0.088888888888889</v>
      </c>
      <c r="BY10" s="126">
        <v>1</v>
      </c>
      <c r="BZ10" s="127">
        <f>IFERROR(BY10/BW10,"-")</f>
        <v>0.25</v>
      </c>
      <c r="CA10" s="128">
        <v>290000</v>
      </c>
      <c r="CB10" s="129">
        <f>IFERROR(CA10/BW10,"-")</f>
        <v>72500</v>
      </c>
      <c r="CC10" s="130"/>
      <c r="CD10" s="130"/>
      <c r="CE10" s="130">
        <v>1</v>
      </c>
      <c r="CF10" s="131">
        <v>1</v>
      </c>
      <c r="CG10" s="132">
        <f>IF(P10=0,"",IF(CF10=0,"",(CF10/P10)))</f>
        <v>0.022222222222222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296000</v>
      </c>
      <c r="CQ10" s="139">
        <v>290000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242</v>
      </c>
      <c r="C11" s="347"/>
      <c r="D11" s="347"/>
      <c r="E11" s="347"/>
      <c r="F11" s="347" t="s">
        <v>72</v>
      </c>
      <c r="G11" s="88"/>
      <c r="H11" s="88"/>
      <c r="I11" s="88"/>
      <c r="J11" s="330"/>
      <c r="K11" s="79">
        <v>59</v>
      </c>
      <c r="L11" s="79">
        <v>37</v>
      </c>
      <c r="M11" s="79">
        <v>13</v>
      </c>
      <c r="N11" s="89">
        <v>6</v>
      </c>
      <c r="O11" s="90">
        <v>0</v>
      </c>
      <c r="P11" s="91">
        <f>N11+O11</f>
        <v>6</v>
      </c>
      <c r="Q11" s="80">
        <f>IFERROR(P11/M11,"-")</f>
        <v>0.46153846153846</v>
      </c>
      <c r="R11" s="79">
        <v>1</v>
      </c>
      <c r="S11" s="79">
        <v>0</v>
      </c>
      <c r="T11" s="80">
        <f>IFERROR(R11/(P11),"-")</f>
        <v>0.16666666666667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0.16666666666667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0.16666666666667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2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</v>
      </c>
      <c r="B12" s="347" t="s">
        <v>243</v>
      </c>
      <c r="C12" s="347" t="s">
        <v>222</v>
      </c>
      <c r="D12" s="347" t="s">
        <v>231</v>
      </c>
      <c r="E12" s="347"/>
      <c r="F12" s="347" t="s">
        <v>67</v>
      </c>
      <c r="G12" s="88" t="s">
        <v>244</v>
      </c>
      <c r="H12" s="88" t="s">
        <v>233</v>
      </c>
      <c r="I12" s="88" t="s">
        <v>245</v>
      </c>
      <c r="J12" s="330">
        <v>75000</v>
      </c>
      <c r="K12" s="79">
        <v>0</v>
      </c>
      <c r="L12" s="79">
        <v>0</v>
      </c>
      <c r="M12" s="79">
        <v>0</v>
      </c>
      <c r="N12" s="89">
        <v>14</v>
      </c>
      <c r="O12" s="90">
        <v>0</v>
      </c>
      <c r="P12" s="91">
        <f>N12+O12</f>
        <v>14</v>
      </c>
      <c r="Q12" s="80" t="str">
        <f>IFERROR(P12/M12,"-")</f>
        <v>-</v>
      </c>
      <c r="R12" s="79">
        <v>0</v>
      </c>
      <c r="S12" s="79">
        <v>2</v>
      </c>
      <c r="T12" s="80">
        <f>IFERROR(R12/(P12),"-")</f>
        <v>0</v>
      </c>
      <c r="U12" s="336">
        <f>IFERROR(J12/SUM(N12:O13),"-")</f>
        <v>4411.7647058824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-75000</v>
      </c>
      <c r="AB12" s="83">
        <f>SUM(X12:X13)/SUM(J12:J13)</f>
        <v>0</v>
      </c>
      <c r="AC12" s="77"/>
      <c r="AD12" s="92">
        <v>2</v>
      </c>
      <c r="AE12" s="93">
        <f>IF(P12=0,"",IF(AD12=0,"",(AD12/P12)))</f>
        <v>0.14285714285714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6</v>
      </c>
      <c r="AN12" s="99">
        <f>IF(P12=0,"",IF(AM12=0,"",(AM12/P12)))</f>
        <v>0.42857142857143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3</v>
      </c>
      <c r="BO12" s="118">
        <f>IF(P12=0,"",IF(BN12=0,"",(BN12/P12)))</f>
        <v>0.21428571428571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0.21428571428571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246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323</v>
      </c>
      <c r="L13" s="79">
        <v>27</v>
      </c>
      <c r="M13" s="79">
        <v>25</v>
      </c>
      <c r="N13" s="89">
        <v>3</v>
      </c>
      <c r="O13" s="90">
        <v>0</v>
      </c>
      <c r="P13" s="91">
        <f>N13+O13</f>
        <v>3</v>
      </c>
      <c r="Q13" s="80">
        <f>IFERROR(P13/M13,"-")</f>
        <v>0.12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0.33333333333333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0.33333333333333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3.58304</v>
      </c>
      <c r="B14" s="347" t="s">
        <v>247</v>
      </c>
      <c r="C14" s="347"/>
      <c r="D14" s="347"/>
      <c r="E14" s="347"/>
      <c r="F14" s="347" t="s">
        <v>67</v>
      </c>
      <c r="G14" s="88" t="s">
        <v>248</v>
      </c>
      <c r="H14" s="88"/>
      <c r="I14" s="349" t="s">
        <v>193</v>
      </c>
      <c r="J14" s="330">
        <v>500000</v>
      </c>
      <c r="K14" s="79">
        <v>0</v>
      </c>
      <c r="L14" s="79">
        <v>0</v>
      </c>
      <c r="M14" s="79">
        <v>0</v>
      </c>
      <c r="N14" s="89">
        <v>168</v>
      </c>
      <c r="O14" s="90">
        <v>0</v>
      </c>
      <c r="P14" s="91">
        <f>N14+O14</f>
        <v>168</v>
      </c>
      <c r="Q14" s="80" t="str">
        <f>IFERROR(P14/M14,"-")</f>
        <v>-</v>
      </c>
      <c r="R14" s="79">
        <v>6</v>
      </c>
      <c r="S14" s="79">
        <v>19</v>
      </c>
      <c r="T14" s="80">
        <f>IFERROR(R14/(P14),"-")</f>
        <v>0.035714285714286</v>
      </c>
      <c r="U14" s="336">
        <f>IFERROR(J14/SUM(N14:O19),"-")</f>
        <v>2659.5744680851</v>
      </c>
      <c r="V14" s="82">
        <v>17</v>
      </c>
      <c r="W14" s="80">
        <f>IF(P14=0,"-",V14/P14)</f>
        <v>0.10119047619048</v>
      </c>
      <c r="X14" s="335">
        <v>1790820</v>
      </c>
      <c r="Y14" s="336">
        <f>IFERROR(X14/P14,"-")</f>
        <v>10659.642857143</v>
      </c>
      <c r="Z14" s="336">
        <f>IFERROR(X14/V14,"-")</f>
        <v>105342.35294118</v>
      </c>
      <c r="AA14" s="330">
        <f>SUM(X14:X19)-SUM(J14:J19)</f>
        <v>1291520</v>
      </c>
      <c r="AB14" s="83">
        <f>SUM(X14:X19)/SUM(J14:J19)</f>
        <v>3.58304</v>
      </c>
      <c r="AC14" s="77"/>
      <c r="AD14" s="92">
        <v>14</v>
      </c>
      <c r="AE14" s="93">
        <f>IF(P14=0,"",IF(AD14=0,"",(AD14/P14)))</f>
        <v>0.083333333333333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69</v>
      </c>
      <c r="AN14" s="99">
        <f>IF(P14=0,"",IF(AM14=0,"",(AM14/P14)))</f>
        <v>0.41071428571429</v>
      </c>
      <c r="AO14" s="98">
        <v>3</v>
      </c>
      <c r="AP14" s="100">
        <f>IFERROR(AO14/AM14,"-")</f>
        <v>0.043478260869565</v>
      </c>
      <c r="AQ14" s="101">
        <v>11420</v>
      </c>
      <c r="AR14" s="102">
        <f>IFERROR(AQ14/AM14,"-")</f>
        <v>165.50724637681</v>
      </c>
      <c r="AS14" s="103">
        <v>1</v>
      </c>
      <c r="AT14" s="103">
        <v>1</v>
      </c>
      <c r="AU14" s="103">
        <v>1</v>
      </c>
      <c r="AV14" s="104">
        <v>14</v>
      </c>
      <c r="AW14" s="105">
        <f>IF(P14=0,"",IF(AV14=0,"",(AV14/P14)))</f>
        <v>0.083333333333333</v>
      </c>
      <c r="AX14" s="104">
        <v>1</v>
      </c>
      <c r="AY14" s="106">
        <f>IFERROR(AX14/AV14,"-")</f>
        <v>0.071428571428571</v>
      </c>
      <c r="AZ14" s="107">
        <v>5000</v>
      </c>
      <c r="BA14" s="108">
        <f>IFERROR(AZ14/AV14,"-")</f>
        <v>357.14285714286</v>
      </c>
      <c r="BB14" s="109">
        <v>1</v>
      </c>
      <c r="BC14" s="109"/>
      <c r="BD14" s="109"/>
      <c r="BE14" s="110">
        <v>24</v>
      </c>
      <c r="BF14" s="111">
        <f>IF(P14=0,"",IF(BE14=0,"",(BE14/P14)))</f>
        <v>0.14285714285714</v>
      </c>
      <c r="BG14" s="110">
        <v>2</v>
      </c>
      <c r="BH14" s="112">
        <f>IFERROR(BG14/BE14,"-")</f>
        <v>0.083333333333333</v>
      </c>
      <c r="BI14" s="113">
        <v>4400</v>
      </c>
      <c r="BJ14" s="114">
        <f>IFERROR(BI14/BE14,"-")</f>
        <v>183.33333333333</v>
      </c>
      <c r="BK14" s="115">
        <v>1</v>
      </c>
      <c r="BL14" s="115">
        <v>1</v>
      </c>
      <c r="BM14" s="115"/>
      <c r="BN14" s="117">
        <v>32</v>
      </c>
      <c r="BO14" s="118">
        <f>IF(P14=0,"",IF(BN14=0,"",(BN14/P14)))</f>
        <v>0.19047619047619</v>
      </c>
      <c r="BP14" s="119">
        <v>6</v>
      </c>
      <c r="BQ14" s="120">
        <f>IFERROR(BP14/BN14,"-")</f>
        <v>0.1875</v>
      </c>
      <c r="BR14" s="121">
        <v>179000</v>
      </c>
      <c r="BS14" s="122">
        <f>IFERROR(BR14/BN14,"-")</f>
        <v>5593.75</v>
      </c>
      <c r="BT14" s="123">
        <v>3</v>
      </c>
      <c r="BU14" s="123">
        <v>1</v>
      </c>
      <c r="BV14" s="123">
        <v>2</v>
      </c>
      <c r="BW14" s="124">
        <v>15</v>
      </c>
      <c r="BX14" s="125">
        <f>IF(P14=0,"",IF(BW14=0,"",(BW14/P14)))</f>
        <v>0.089285714285714</v>
      </c>
      <c r="BY14" s="126">
        <v>5</v>
      </c>
      <c r="BZ14" s="127">
        <f>IFERROR(BY14/BW14,"-")</f>
        <v>0.33333333333333</v>
      </c>
      <c r="CA14" s="128">
        <v>1591000</v>
      </c>
      <c r="CB14" s="129">
        <f>IFERROR(CA14/BW14,"-")</f>
        <v>106066.66666667</v>
      </c>
      <c r="CC14" s="130">
        <v>1</v>
      </c>
      <c r="CD14" s="130">
        <v>2</v>
      </c>
      <c r="CE14" s="130">
        <v>2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17</v>
      </c>
      <c r="CP14" s="139">
        <v>1790820</v>
      </c>
      <c r="CQ14" s="139">
        <v>1458000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249</v>
      </c>
      <c r="C15" s="347"/>
      <c r="D15" s="347"/>
      <c r="E15" s="347"/>
      <c r="F15" s="347" t="s">
        <v>67</v>
      </c>
      <c r="G15" s="88"/>
      <c r="H15" s="88"/>
      <c r="I15" s="88"/>
      <c r="J15" s="330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250</v>
      </c>
      <c r="C16" s="347"/>
      <c r="D16" s="347"/>
      <c r="E16" s="347"/>
      <c r="F16" s="347" t="s">
        <v>67</v>
      </c>
      <c r="G16" s="88"/>
      <c r="H16" s="88"/>
      <c r="I16" s="88"/>
      <c r="J16" s="330"/>
      <c r="K16" s="79">
        <v>0</v>
      </c>
      <c r="L16" s="79">
        <v>0</v>
      </c>
      <c r="M16" s="79">
        <v>0</v>
      </c>
      <c r="N16" s="89">
        <v>0</v>
      </c>
      <c r="O16" s="90">
        <v>0</v>
      </c>
      <c r="P16" s="91">
        <f>N16+O16</f>
        <v>0</v>
      </c>
      <c r="Q16" s="80" t="str">
        <f>IFERROR(P16/M16,"-")</f>
        <v>-</v>
      </c>
      <c r="R16" s="79">
        <v>0</v>
      </c>
      <c r="S16" s="79">
        <v>0</v>
      </c>
      <c r="T16" s="80" t="str">
        <f>IFERROR(R16/(P16),"-")</f>
        <v>-</v>
      </c>
      <c r="U16" s="336"/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/>
      <c r="AB16" s="83"/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251</v>
      </c>
      <c r="C17" s="347"/>
      <c r="D17" s="347"/>
      <c r="E17" s="347"/>
      <c r="F17" s="347" t="s">
        <v>72</v>
      </c>
      <c r="G17" s="88"/>
      <c r="H17" s="88"/>
      <c r="I17" s="88"/>
      <c r="J17" s="330"/>
      <c r="K17" s="79">
        <v>95</v>
      </c>
      <c r="L17" s="79">
        <v>68</v>
      </c>
      <c r="M17" s="79">
        <v>48</v>
      </c>
      <c r="N17" s="89">
        <v>18</v>
      </c>
      <c r="O17" s="90">
        <v>0</v>
      </c>
      <c r="P17" s="91">
        <f>N17+O17</f>
        <v>18</v>
      </c>
      <c r="Q17" s="80">
        <f>IFERROR(P17/M17,"-")</f>
        <v>0.375</v>
      </c>
      <c r="R17" s="79">
        <v>1</v>
      </c>
      <c r="S17" s="79">
        <v>3</v>
      </c>
      <c r="T17" s="80">
        <f>IFERROR(R17/(P17),"-")</f>
        <v>0.055555555555556</v>
      </c>
      <c r="U17" s="336"/>
      <c r="V17" s="82">
        <v>1</v>
      </c>
      <c r="W17" s="80">
        <f>IF(P17=0,"-",V17/P17)</f>
        <v>0.055555555555556</v>
      </c>
      <c r="X17" s="335">
        <v>700</v>
      </c>
      <c r="Y17" s="336">
        <f>IFERROR(X17/P17,"-")</f>
        <v>38.888888888889</v>
      </c>
      <c r="Z17" s="336">
        <f>IFERROR(X17/V17,"-")</f>
        <v>700</v>
      </c>
      <c r="AA17" s="330"/>
      <c r="AB17" s="83"/>
      <c r="AC17" s="77"/>
      <c r="AD17" s="92">
        <v>1</v>
      </c>
      <c r="AE17" s="93">
        <f>IF(P17=0,"",IF(AD17=0,"",(AD17/P17)))</f>
        <v>0.055555555555556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1</v>
      </c>
      <c r="AN17" s="99">
        <f>IF(P17=0,"",IF(AM17=0,"",(AM17/P17)))</f>
        <v>0.055555555555556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0.055555555555556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</v>
      </c>
      <c r="BF17" s="111">
        <f>IF(P17=0,"",IF(BE17=0,"",(BE17/P17)))</f>
        <v>0.11111111111111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8</v>
      </c>
      <c r="BO17" s="118">
        <f>IF(P17=0,"",IF(BN17=0,"",(BN17/P17)))</f>
        <v>0.44444444444444</v>
      </c>
      <c r="BP17" s="119">
        <v>1</v>
      </c>
      <c r="BQ17" s="120">
        <f>IFERROR(BP17/BN17,"-")</f>
        <v>0.125</v>
      </c>
      <c r="BR17" s="121">
        <v>700</v>
      </c>
      <c r="BS17" s="122">
        <f>IFERROR(BR17/BN17,"-")</f>
        <v>87.5</v>
      </c>
      <c r="BT17" s="123">
        <v>1</v>
      </c>
      <c r="BU17" s="123"/>
      <c r="BV17" s="123"/>
      <c r="BW17" s="124">
        <v>5</v>
      </c>
      <c r="BX17" s="125">
        <f>IF(P17=0,"",IF(BW17=0,"",(BW17/P17)))</f>
        <v>0.27777777777778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700</v>
      </c>
      <c r="CQ17" s="139">
        <v>700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252</v>
      </c>
      <c r="C18" s="347"/>
      <c r="D18" s="347"/>
      <c r="E18" s="347"/>
      <c r="F18" s="347" t="s">
        <v>72</v>
      </c>
      <c r="G18" s="88"/>
      <c r="H18" s="88"/>
      <c r="I18" s="88"/>
      <c r="J18" s="330"/>
      <c r="K18" s="79">
        <v>31</v>
      </c>
      <c r="L18" s="79">
        <v>16</v>
      </c>
      <c r="M18" s="79">
        <v>10</v>
      </c>
      <c r="N18" s="89">
        <v>2</v>
      </c>
      <c r="O18" s="90">
        <v>0</v>
      </c>
      <c r="P18" s="91">
        <f>N18+O18</f>
        <v>2</v>
      </c>
      <c r="Q18" s="80">
        <f>IFERROR(P18/M18,"-")</f>
        <v>0.2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2</v>
      </c>
      <c r="BX18" s="125">
        <f>IF(P18=0,"",IF(BW18=0,"",(BW18/P18)))</f>
        <v>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253</v>
      </c>
      <c r="C19" s="347"/>
      <c r="D19" s="347"/>
      <c r="E19" s="347"/>
      <c r="F19" s="347" t="s">
        <v>72</v>
      </c>
      <c r="G19" s="88"/>
      <c r="H19" s="88"/>
      <c r="I19" s="88"/>
      <c r="J19" s="330"/>
      <c r="K19" s="79">
        <v>0</v>
      </c>
      <c r="L19" s="79">
        <v>0</v>
      </c>
      <c r="M19" s="79">
        <v>0</v>
      </c>
      <c r="N19" s="89">
        <v>0</v>
      </c>
      <c r="O19" s="90">
        <v>0</v>
      </c>
      <c r="P19" s="91">
        <f>N19+O19</f>
        <v>0</v>
      </c>
      <c r="Q19" s="80" t="str">
        <f>IFERROR(P19/M19,"-")</f>
        <v>-</v>
      </c>
      <c r="R19" s="79">
        <v>0</v>
      </c>
      <c r="S19" s="79">
        <v>0</v>
      </c>
      <c r="T19" s="80" t="str">
        <f>IFERROR(R19/(P19),"-")</f>
        <v>-</v>
      </c>
      <c r="U19" s="336"/>
      <c r="V19" s="82">
        <v>0</v>
      </c>
      <c r="W19" s="80" t="str">
        <f>IF(P19=0,"-",V19/P19)</f>
        <v>-</v>
      </c>
      <c r="X19" s="335">
        <v>0</v>
      </c>
      <c r="Y19" s="336" t="str">
        <f>IFERROR(X19/P19,"-")</f>
        <v>-</v>
      </c>
      <c r="Z19" s="336" t="str">
        <f>IFERROR(X19/V19,"-")</f>
        <v>-</v>
      </c>
      <c r="AA19" s="33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2.3262513661202</v>
      </c>
      <c r="B22" s="39"/>
      <c r="C22" s="39"/>
      <c r="D22" s="39"/>
      <c r="E22" s="39"/>
      <c r="F22" s="39"/>
      <c r="G22" s="40" t="s">
        <v>254</v>
      </c>
      <c r="H22" s="40"/>
      <c r="I22" s="40"/>
      <c r="J22" s="333">
        <f>SUM(J6:J21)</f>
        <v>915000</v>
      </c>
      <c r="K22" s="41">
        <f>SUM(K6:K21)</f>
        <v>604</v>
      </c>
      <c r="L22" s="41">
        <f>SUM(L6:L21)</f>
        <v>199</v>
      </c>
      <c r="M22" s="41">
        <f>SUM(M6:M21)</f>
        <v>121</v>
      </c>
      <c r="N22" s="41">
        <f>SUM(N6:N21)</f>
        <v>309</v>
      </c>
      <c r="O22" s="41">
        <f>SUM(O6:O21)</f>
        <v>1</v>
      </c>
      <c r="P22" s="41">
        <f>SUM(P6:P21)</f>
        <v>310</v>
      </c>
      <c r="Q22" s="42">
        <f>IFERROR(P22/M22,"-")</f>
        <v>2.5619834710744</v>
      </c>
      <c r="R22" s="76">
        <f>SUM(R6:R21)</f>
        <v>19</v>
      </c>
      <c r="S22" s="76">
        <f>SUM(S6:S21)</f>
        <v>38</v>
      </c>
      <c r="T22" s="42">
        <f>IFERROR(R22/P22,"-")</f>
        <v>0.061290322580645</v>
      </c>
      <c r="U22" s="338">
        <f>IFERROR(J22/P22,"-")</f>
        <v>2951.6129032258</v>
      </c>
      <c r="V22" s="44">
        <f>SUM(V6:V21)</f>
        <v>24</v>
      </c>
      <c r="W22" s="42">
        <f>IFERROR(V22/P22,"-")</f>
        <v>0.07741935483871</v>
      </c>
      <c r="X22" s="333">
        <f>SUM(X6:X21)</f>
        <v>2128520</v>
      </c>
      <c r="Y22" s="333">
        <f>IFERROR(X22/P22,"-")</f>
        <v>6866.1935483871</v>
      </c>
      <c r="Z22" s="333">
        <f>IFERROR(X22/V22,"-")</f>
        <v>88688.333333333</v>
      </c>
      <c r="AA22" s="333">
        <f>X22-J22</f>
        <v>1213520</v>
      </c>
      <c r="AB22" s="45">
        <f>X22/J22</f>
        <v>2.3262513661202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9"/>
    <mergeCell ref="J14:J19"/>
    <mergeCell ref="U14:U19"/>
    <mergeCell ref="AA14:AA19"/>
    <mergeCell ref="AB14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255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4.232</v>
      </c>
      <c r="B6" s="347" t="s">
        <v>256</v>
      </c>
      <c r="C6" s="347" t="s">
        <v>257</v>
      </c>
      <c r="D6" s="347" t="s">
        <v>258</v>
      </c>
      <c r="E6" s="347" t="s">
        <v>259</v>
      </c>
      <c r="F6" s="347" t="s">
        <v>67</v>
      </c>
      <c r="G6" s="88" t="s">
        <v>260</v>
      </c>
      <c r="H6" s="88" t="s">
        <v>261</v>
      </c>
      <c r="I6" s="88" t="s">
        <v>262</v>
      </c>
      <c r="J6" s="330">
        <v>125000</v>
      </c>
      <c r="K6" s="79">
        <v>0</v>
      </c>
      <c r="L6" s="79">
        <v>0</v>
      </c>
      <c r="M6" s="79">
        <v>0</v>
      </c>
      <c r="N6" s="89">
        <v>41</v>
      </c>
      <c r="O6" s="90">
        <v>3</v>
      </c>
      <c r="P6" s="91">
        <f>N6+O6</f>
        <v>44</v>
      </c>
      <c r="Q6" s="80" t="str">
        <f>IFERROR(P6/M6,"-")</f>
        <v>-</v>
      </c>
      <c r="R6" s="79">
        <v>1</v>
      </c>
      <c r="S6" s="79">
        <v>0</v>
      </c>
      <c r="T6" s="80">
        <f>IFERROR(R6/(P6),"-")</f>
        <v>0.022727272727273</v>
      </c>
      <c r="U6" s="336">
        <f>IFERROR(J6/SUM(N6:O7),"-")</f>
        <v>1157.4074074074</v>
      </c>
      <c r="V6" s="82">
        <v>1</v>
      </c>
      <c r="W6" s="80">
        <f>IF(P6=0,"-",V6/P6)</f>
        <v>0.022727272727273</v>
      </c>
      <c r="X6" s="335">
        <v>65000</v>
      </c>
      <c r="Y6" s="336">
        <f>IFERROR(X6/P6,"-")</f>
        <v>1477.2727272727</v>
      </c>
      <c r="Z6" s="336">
        <f>IFERROR(X6/V6,"-")</f>
        <v>65000</v>
      </c>
      <c r="AA6" s="330">
        <f>SUM(X6:X7)-SUM(J6:J7)</f>
        <v>404000</v>
      </c>
      <c r="AB6" s="83">
        <f>SUM(X6:X7)/SUM(J6:J7)</f>
        <v>4.232</v>
      </c>
      <c r="AC6" s="77"/>
      <c r="AD6" s="92">
        <v>6</v>
      </c>
      <c r="AE6" s="93">
        <f>IF(P6=0,"",IF(AD6=0,"",(AD6/P6)))</f>
        <v>0.13636363636364</v>
      </c>
      <c r="AF6" s="92">
        <v>1</v>
      </c>
      <c r="AG6" s="94">
        <f>IFERROR(AF6/AD6,"-")</f>
        <v>0.16666666666667</v>
      </c>
      <c r="AH6" s="95">
        <v>65000</v>
      </c>
      <c r="AI6" s="96">
        <f>IFERROR(AH6/AD6,"-")</f>
        <v>10833.333333333</v>
      </c>
      <c r="AJ6" s="97"/>
      <c r="AK6" s="97"/>
      <c r="AL6" s="97">
        <v>1</v>
      </c>
      <c r="AM6" s="98">
        <v>14</v>
      </c>
      <c r="AN6" s="99">
        <f>IF(P6=0,"",IF(AM6=0,"",(AM6/P6)))</f>
        <v>0.31818181818182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5</v>
      </c>
      <c r="AW6" s="105">
        <f>IF(P6=0,"",IF(AV6=0,"",(AV6/P6)))</f>
        <v>0.11363636363636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10</v>
      </c>
      <c r="BF6" s="111">
        <f>IF(P6=0,"",IF(BE6=0,"",(BE6/P6)))</f>
        <v>0.22727272727273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0.090909090909091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0.11363636363636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65000</v>
      </c>
      <c r="CQ6" s="139">
        <v>65000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263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212</v>
      </c>
      <c r="L7" s="79">
        <v>150</v>
      </c>
      <c r="M7" s="79">
        <v>196</v>
      </c>
      <c r="N7" s="89">
        <v>58</v>
      </c>
      <c r="O7" s="90">
        <v>6</v>
      </c>
      <c r="P7" s="91">
        <f>N7+O7</f>
        <v>64</v>
      </c>
      <c r="Q7" s="80">
        <f>IFERROR(P7/M7,"-")</f>
        <v>0.3265306122449</v>
      </c>
      <c r="R7" s="79">
        <v>2</v>
      </c>
      <c r="S7" s="79">
        <v>12</v>
      </c>
      <c r="T7" s="80">
        <f>IFERROR(R7/(P7),"-")</f>
        <v>0.03125</v>
      </c>
      <c r="U7" s="336"/>
      <c r="V7" s="82">
        <v>1</v>
      </c>
      <c r="W7" s="80">
        <f>IF(P7=0,"-",V7/P7)</f>
        <v>0.015625</v>
      </c>
      <c r="X7" s="335">
        <v>464000</v>
      </c>
      <c r="Y7" s="336">
        <f>IFERROR(X7/P7,"-")</f>
        <v>7250</v>
      </c>
      <c r="Z7" s="336">
        <f>IFERROR(X7/V7,"-")</f>
        <v>464000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19</v>
      </c>
      <c r="AN7" s="99">
        <f>IF(P7=0,"",IF(AM7=0,"",(AM7/P7)))</f>
        <v>0.296875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0.0625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0.125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18</v>
      </c>
      <c r="BO7" s="118">
        <f>IF(P7=0,"",IF(BN7=0,"",(BN7/P7)))</f>
        <v>0.28125</v>
      </c>
      <c r="BP7" s="119">
        <v>1</v>
      </c>
      <c r="BQ7" s="120">
        <f>IFERROR(BP7/BN7,"-")</f>
        <v>0.055555555555556</v>
      </c>
      <c r="BR7" s="121">
        <v>464000</v>
      </c>
      <c r="BS7" s="122">
        <f>IFERROR(BR7/BN7,"-")</f>
        <v>25777.777777778</v>
      </c>
      <c r="BT7" s="123"/>
      <c r="BU7" s="123"/>
      <c r="BV7" s="123">
        <v>1</v>
      </c>
      <c r="BW7" s="124">
        <v>12</v>
      </c>
      <c r="BX7" s="125">
        <f>IF(P7=0,"",IF(BW7=0,"",(BW7/P7)))</f>
        <v>0.1875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0.046875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464000</v>
      </c>
      <c r="CQ7" s="139">
        <v>464000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4.232</v>
      </c>
      <c r="B10" s="39"/>
      <c r="C10" s="39"/>
      <c r="D10" s="39"/>
      <c r="E10" s="39"/>
      <c r="F10" s="39"/>
      <c r="G10" s="40" t="s">
        <v>264</v>
      </c>
      <c r="H10" s="40"/>
      <c r="I10" s="40"/>
      <c r="J10" s="333">
        <f>SUM(J6:J9)</f>
        <v>125000</v>
      </c>
      <c r="K10" s="41">
        <f>SUM(K6:K9)</f>
        <v>212</v>
      </c>
      <c r="L10" s="41">
        <f>SUM(L6:L9)</f>
        <v>150</v>
      </c>
      <c r="M10" s="41">
        <f>SUM(M6:M9)</f>
        <v>196</v>
      </c>
      <c r="N10" s="41">
        <f>SUM(N6:N9)</f>
        <v>99</v>
      </c>
      <c r="O10" s="41">
        <f>SUM(O6:O9)</f>
        <v>9</v>
      </c>
      <c r="P10" s="41">
        <f>SUM(P6:P9)</f>
        <v>108</v>
      </c>
      <c r="Q10" s="42">
        <f>IFERROR(P10/M10,"-")</f>
        <v>0.55102040816327</v>
      </c>
      <c r="R10" s="76">
        <f>SUM(R6:R9)</f>
        <v>3</v>
      </c>
      <c r="S10" s="76">
        <f>SUM(S6:S9)</f>
        <v>12</v>
      </c>
      <c r="T10" s="42">
        <f>IFERROR(R10/P10,"-")</f>
        <v>0.027777777777778</v>
      </c>
      <c r="U10" s="338">
        <f>IFERROR(J10/P10,"-")</f>
        <v>1157.4074074074</v>
      </c>
      <c r="V10" s="44">
        <f>SUM(V6:V9)</f>
        <v>2</v>
      </c>
      <c r="W10" s="42">
        <f>IFERROR(V10/P10,"-")</f>
        <v>0.018518518518519</v>
      </c>
      <c r="X10" s="333">
        <f>SUM(X6:X9)</f>
        <v>529000</v>
      </c>
      <c r="Y10" s="333">
        <f>IFERROR(X10/P10,"-")</f>
        <v>4898.1481481481</v>
      </c>
      <c r="Z10" s="333">
        <f>IFERROR(X10/V10,"-")</f>
        <v>264500</v>
      </c>
      <c r="AA10" s="333">
        <f>X10-J10</f>
        <v>404000</v>
      </c>
      <c r="AB10" s="45">
        <f>X10/J10</f>
        <v>4.232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265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266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267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268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269</v>
      </c>
      <c r="C6" s="347"/>
      <c r="D6" s="347" t="s">
        <v>270</v>
      </c>
      <c r="E6" s="175" t="s">
        <v>271</v>
      </c>
      <c r="F6" s="175" t="s">
        <v>272</v>
      </c>
      <c r="G6" s="340">
        <v>0</v>
      </c>
      <c r="H6" s="340">
        <v>1500</v>
      </c>
      <c r="I6" s="176">
        <v>0</v>
      </c>
      <c r="J6" s="176">
        <v>0</v>
      </c>
      <c r="K6" s="176">
        <v>4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273</v>
      </c>
      <c r="C7" s="347"/>
      <c r="D7" s="347" t="s">
        <v>270</v>
      </c>
      <c r="E7" s="175" t="s">
        <v>274</v>
      </c>
      <c r="F7" s="175" t="s">
        <v>272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275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276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266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277</v>
      </c>
      <c r="C6" s="347" t="s">
        <v>278</v>
      </c>
      <c r="D6" s="347" t="s">
        <v>279</v>
      </c>
      <c r="E6" s="175" t="s">
        <v>280</v>
      </c>
      <c r="F6" s="175" t="s">
        <v>272</v>
      </c>
      <c r="G6" s="340">
        <v>0</v>
      </c>
      <c r="H6" s="176">
        <v>0</v>
      </c>
      <c r="I6" s="176">
        <v>0</v>
      </c>
      <c r="J6" s="176">
        <v>204</v>
      </c>
      <c r="K6" s="177">
        <v>0</v>
      </c>
      <c r="L6" s="179">
        <f>IFERROR(K6/J6,"-")</f>
        <v>0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2.681631065635</v>
      </c>
      <c r="B7" s="347" t="s">
        <v>281</v>
      </c>
      <c r="C7" s="347" t="s">
        <v>278</v>
      </c>
      <c r="D7" s="347" t="s">
        <v>279</v>
      </c>
      <c r="E7" s="175" t="s">
        <v>282</v>
      </c>
      <c r="F7" s="175" t="s">
        <v>272</v>
      </c>
      <c r="G7" s="340">
        <v>4741342</v>
      </c>
      <c r="H7" s="176">
        <v>3981</v>
      </c>
      <c r="I7" s="176">
        <v>0</v>
      </c>
      <c r="J7" s="176">
        <v>225002</v>
      </c>
      <c r="K7" s="177">
        <v>1316</v>
      </c>
      <c r="L7" s="179">
        <f>IFERROR(K7/J7,"-")</f>
        <v>0.0058488368992276</v>
      </c>
      <c r="M7" s="176">
        <v>55</v>
      </c>
      <c r="N7" s="176">
        <v>398</v>
      </c>
      <c r="O7" s="179">
        <f>IFERROR(M7/(K7),"-")</f>
        <v>0.041793313069909</v>
      </c>
      <c r="P7" s="180">
        <f>IFERROR(G7/SUM(K7:K7),"-")</f>
        <v>3602.8434650456</v>
      </c>
      <c r="Q7" s="181">
        <v>173</v>
      </c>
      <c r="R7" s="179">
        <f>IF(K7=0,"-",Q7/K7)</f>
        <v>0.13145896656535</v>
      </c>
      <c r="S7" s="345">
        <v>12714530</v>
      </c>
      <c r="T7" s="346">
        <f>IFERROR(S7/K7,"-")</f>
        <v>9661.4969604863</v>
      </c>
      <c r="U7" s="346">
        <f>IFERROR(S7/Q7,"-")</f>
        <v>73494.393063584</v>
      </c>
      <c r="V7" s="340">
        <f>SUM(S7:S7)-SUM(G7:G7)</f>
        <v>7973188</v>
      </c>
      <c r="W7" s="183">
        <f>SUM(S7:S7)/SUM(G7:G7)</f>
        <v>2.681631065635</v>
      </c>
      <c r="Y7" s="184">
        <v>1</v>
      </c>
      <c r="Z7" s="185">
        <f>IF(K7=0,"",IF(Y7=0,"",(Y7/K7)))</f>
        <v>0.00075987841945289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7</v>
      </c>
      <c r="AI7" s="191">
        <f>IF(K7=0,"",IF(AH7=0,"",(AH7/K7)))</f>
        <v>0.0053191489361702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12</v>
      </c>
      <c r="AR7" s="197">
        <f>IF(K7=0,"",IF(AQ7=0,"",(AQ7/K7)))</f>
        <v>0.0091185410334346</v>
      </c>
      <c r="AS7" s="196">
        <v>1</v>
      </c>
      <c r="AT7" s="198">
        <f>IFERROR(AS7/AQ7,"-")</f>
        <v>0.083333333333333</v>
      </c>
      <c r="AU7" s="199">
        <v>3000</v>
      </c>
      <c r="AV7" s="200">
        <f>IFERROR(AU7/AQ7,"-")</f>
        <v>250</v>
      </c>
      <c r="AW7" s="201">
        <v>1</v>
      </c>
      <c r="AX7" s="201"/>
      <c r="AY7" s="201"/>
      <c r="AZ7" s="202">
        <v>75</v>
      </c>
      <c r="BA7" s="203">
        <f>IF(K7=0,"",IF(AZ7=0,"",(AZ7/K7)))</f>
        <v>0.056990881458967</v>
      </c>
      <c r="BB7" s="202">
        <v>9</v>
      </c>
      <c r="BC7" s="204">
        <f>IFERROR(BB7/AZ7,"-")</f>
        <v>0.12</v>
      </c>
      <c r="BD7" s="205">
        <v>215000</v>
      </c>
      <c r="BE7" s="206">
        <f>IFERROR(BD7/AZ7,"-")</f>
        <v>2866.6666666667</v>
      </c>
      <c r="BF7" s="207">
        <v>4</v>
      </c>
      <c r="BG7" s="207">
        <v>1</v>
      </c>
      <c r="BH7" s="207">
        <v>4</v>
      </c>
      <c r="BI7" s="208">
        <v>714</v>
      </c>
      <c r="BJ7" s="209">
        <f>IF(K7=0,"",IF(BI7=0,"",(BI7/K7)))</f>
        <v>0.54255319148936</v>
      </c>
      <c r="BK7" s="210">
        <v>78</v>
      </c>
      <c r="BL7" s="211">
        <f>IFERROR(BK7/BI7,"-")</f>
        <v>0.10924369747899</v>
      </c>
      <c r="BM7" s="212">
        <v>4255780</v>
      </c>
      <c r="BN7" s="213">
        <f>IFERROR(BM7/BI7,"-")</f>
        <v>5960.4761904762</v>
      </c>
      <c r="BO7" s="214">
        <v>42</v>
      </c>
      <c r="BP7" s="214">
        <v>9</v>
      </c>
      <c r="BQ7" s="214">
        <v>27</v>
      </c>
      <c r="BR7" s="215">
        <v>416</v>
      </c>
      <c r="BS7" s="216">
        <f>IF(K7=0,"",IF(BR7=0,"",(BR7/K7)))</f>
        <v>0.3161094224924</v>
      </c>
      <c r="BT7" s="217">
        <v>68</v>
      </c>
      <c r="BU7" s="218">
        <f>IFERROR(BT7/BR7,"-")</f>
        <v>0.16346153846154</v>
      </c>
      <c r="BV7" s="219">
        <v>5620750</v>
      </c>
      <c r="BW7" s="220">
        <f>IFERROR(BV7/BR7,"-")</f>
        <v>13511.418269231</v>
      </c>
      <c r="BX7" s="221">
        <v>20</v>
      </c>
      <c r="BY7" s="221">
        <v>15</v>
      </c>
      <c r="BZ7" s="221">
        <v>33</v>
      </c>
      <c r="CA7" s="222">
        <v>91</v>
      </c>
      <c r="CB7" s="223">
        <f>IF(K7=0,"",IF(CA7=0,"",(CA7/K7)))</f>
        <v>0.069148936170213</v>
      </c>
      <c r="CC7" s="224">
        <v>17</v>
      </c>
      <c r="CD7" s="225">
        <f>IFERROR(CC7/CA7,"-")</f>
        <v>0.18681318681319</v>
      </c>
      <c r="CE7" s="226">
        <v>2620000</v>
      </c>
      <c r="CF7" s="227">
        <f>IFERROR(CE7/CA7,"-")</f>
        <v>28791.208791209</v>
      </c>
      <c r="CG7" s="228">
        <v>7</v>
      </c>
      <c r="CH7" s="228">
        <v>3</v>
      </c>
      <c r="CI7" s="228">
        <v>7</v>
      </c>
      <c r="CJ7" s="229">
        <v>173</v>
      </c>
      <c r="CK7" s="230">
        <v>12714530</v>
      </c>
      <c r="CL7" s="230">
        <v>1968000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0.74729549285493</v>
      </c>
      <c r="B8" s="347" t="s">
        <v>283</v>
      </c>
      <c r="C8" s="347" t="s">
        <v>278</v>
      </c>
      <c r="D8" s="347" t="s">
        <v>279</v>
      </c>
      <c r="E8" s="175" t="s">
        <v>284</v>
      </c>
      <c r="F8" s="175" t="s">
        <v>272</v>
      </c>
      <c r="G8" s="340">
        <v>4361608</v>
      </c>
      <c r="H8" s="176">
        <v>3476</v>
      </c>
      <c r="I8" s="176">
        <v>0</v>
      </c>
      <c r="J8" s="176">
        <v>90454</v>
      </c>
      <c r="K8" s="177">
        <v>1606</v>
      </c>
      <c r="L8" s="179">
        <f>IFERROR(K8/J8,"-")</f>
        <v>0.017754880933955</v>
      </c>
      <c r="M8" s="176">
        <v>27</v>
      </c>
      <c r="N8" s="176">
        <v>572</v>
      </c>
      <c r="O8" s="179">
        <f>IFERROR(M8/(K8),"-")</f>
        <v>0.01681195516812</v>
      </c>
      <c r="P8" s="180">
        <f>IFERROR(G8/SUM(K8:K8),"-")</f>
        <v>2715.8206724782</v>
      </c>
      <c r="Q8" s="181">
        <v>142</v>
      </c>
      <c r="R8" s="179">
        <f>IF(K8=0,"-",Q8/K8)</f>
        <v>0.088418430884184</v>
      </c>
      <c r="S8" s="345">
        <v>3259410</v>
      </c>
      <c r="T8" s="346">
        <f>IFERROR(S8/K8,"-")</f>
        <v>2029.5205479452</v>
      </c>
      <c r="U8" s="346">
        <f>IFERROR(S8/Q8,"-")</f>
        <v>22953.591549296</v>
      </c>
      <c r="V8" s="340">
        <f>SUM(S8:S8)-SUM(G8:G8)</f>
        <v>-1102198</v>
      </c>
      <c r="W8" s="183">
        <f>SUM(S8:S8)/SUM(G8:G8)</f>
        <v>0.74729549285493</v>
      </c>
      <c r="Y8" s="184">
        <v>85</v>
      </c>
      <c r="Z8" s="185">
        <f>IF(K8=0,"",IF(Y8=0,"",(Y8/K8)))</f>
        <v>0.052926525529265</v>
      </c>
      <c r="AA8" s="184">
        <v>1</v>
      </c>
      <c r="AB8" s="186">
        <f>IFERROR(AA8/Y8,"-")</f>
        <v>0.011764705882353</v>
      </c>
      <c r="AC8" s="187">
        <v>3000</v>
      </c>
      <c r="AD8" s="188">
        <f>IFERROR(AC8/Y8,"-")</f>
        <v>35.294117647059</v>
      </c>
      <c r="AE8" s="189">
        <v>1</v>
      </c>
      <c r="AF8" s="189"/>
      <c r="AG8" s="189"/>
      <c r="AH8" s="190">
        <v>279</v>
      </c>
      <c r="AI8" s="191">
        <f>IF(K8=0,"",IF(AH8=0,"",(AH8/K8)))</f>
        <v>0.17372353673724</v>
      </c>
      <c r="AJ8" s="190">
        <v>6</v>
      </c>
      <c r="AK8" s="192">
        <f>IFERROR(AJ8/AH8,"-")</f>
        <v>0.021505376344086</v>
      </c>
      <c r="AL8" s="193">
        <v>23500</v>
      </c>
      <c r="AM8" s="194">
        <f>IFERROR(AL8/AH8,"-")</f>
        <v>84.229390681004</v>
      </c>
      <c r="AN8" s="195">
        <v>6</v>
      </c>
      <c r="AO8" s="195"/>
      <c r="AP8" s="195"/>
      <c r="AQ8" s="196">
        <v>233</v>
      </c>
      <c r="AR8" s="197">
        <f>IF(K8=0,"",IF(AQ8=0,"",(AQ8/K8)))</f>
        <v>0.14508094645081</v>
      </c>
      <c r="AS8" s="196">
        <v>6</v>
      </c>
      <c r="AT8" s="198">
        <f>IFERROR(AS8/AQ8,"-")</f>
        <v>0.025751072961373</v>
      </c>
      <c r="AU8" s="199">
        <v>18520</v>
      </c>
      <c r="AV8" s="200">
        <f>IFERROR(AU8/AQ8,"-")</f>
        <v>79.484978540773</v>
      </c>
      <c r="AW8" s="201">
        <v>5</v>
      </c>
      <c r="AX8" s="201">
        <v>1</v>
      </c>
      <c r="AY8" s="201"/>
      <c r="AZ8" s="202">
        <v>367</v>
      </c>
      <c r="BA8" s="203">
        <f>IF(K8=0,"",IF(AZ8=0,"",(AZ8/K8)))</f>
        <v>0.22851805728518</v>
      </c>
      <c r="BB8" s="202">
        <v>26</v>
      </c>
      <c r="BC8" s="204">
        <f>IFERROR(BB8/AZ8,"-")</f>
        <v>0.070844686648501</v>
      </c>
      <c r="BD8" s="205">
        <v>419000</v>
      </c>
      <c r="BE8" s="206">
        <f>IFERROR(BD8/AZ8,"-")</f>
        <v>1141.689373297</v>
      </c>
      <c r="BF8" s="207">
        <v>16</v>
      </c>
      <c r="BG8" s="207">
        <v>5</v>
      </c>
      <c r="BH8" s="207">
        <v>5</v>
      </c>
      <c r="BI8" s="208">
        <v>420</v>
      </c>
      <c r="BJ8" s="209">
        <f>IF(K8=0,"",IF(BI8=0,"",(BI8/K8)))</f>
        <v>0.26151930261519</v>
      </c>
      <c r="BK8" s="210">
        <v>59</v>
      </c>
      <c r="BL8" s="211">
        <f>IFERROR(BK8/BI8,"-")</f>
        <v>0.14047619047619</v>
      </c>
      <c r="BM8" s="212">
        <v>756220</v>
      </c>
      <c r="BN8" s="213">
        <f>IFERROR(BM8/BI8,"-")</f>
        <v>1800.5238095238</v>
      </c>
      <c r="BO8" s="214">
        <v>31</v>
      </c>
      <c r="BP8" s="214">
        <v>10</v>
      </c>
      <c r="BQ8" s="214">
        <v>18</v>
      </c>
      <c r="BR8" s="215">
        <v>179</v>
      </c>
      <c r="BS8" s="216">
        <f>IF(K8=0,"",IF(BR8=0,"",(BR8/K8)))</f>
        <v>0.11145703611457</v>
      </c>
      <c r="BT8" s="217">
        <v>28</v>
      </c>
      <c r="BU8" s="218">
        <f>IFERROR(BT8/BR8,"-")</f>
        <v>0.15642458100559</v>
      </c>
      <c r="BV8" s="219">
        <v>1388450</v>
      </c>
      <c r="BW8" s="220">
        <f>IFERROR(BV8/BR8,"-")</f>
        <v>7756.7039106145</v>
      </c>
      <c r="BX8" s="221">
        <v>9</v>
      </c>
      <c r="BY8" s="221">
        <v>2</v>
      </c>
      <c r="BZ8" s="221">
        <v>17</v>
      </c>
      <c r="CA8" s="222">
        <v>43</v>
      </c>
      <c r="CB8" s="223">
        <f>IF(K8=0,"",IF(CA8=0,"",(CA8/K8)))</f>
        <v>0.026774595267746</v>
      </c>
      <c r="CC8" s="224">
        <v>16</v>
      </c>
      <c r="CD8" s="225">
        <f>IFERROR(CC8/CA8,"-")</f>
        <v>0.37209302325581</v>
      </c>
      <c r="CE8" s="226">
        <v>650720</v>
      </c>
      <c r="CF8" s="227">
        <f>IFERROR(CE8/CA8,"-")</f>
        <v>15133.023255814</v>
      </c>
      <c r="CG8" s="228">
        <v>8</v>
      </c>
      <c r="CH8" s="228">
        <v>1</v>
      </c>
      <c r="CI8" s="228">
        <v>7</v>
      </c>
      <c r="CJ8" s="229">
        <v>142</v>
      </c>
      <c r="CK8" s="230">
        <v>3259410</v>
      </c>
      <c r="CL8" s="230">
        <v>370000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285</v>
      </c>
      <c r="C9" s="347" t="s">
        <v>278</v>
      </c>
      <c r="D9" s="347" t="s">
        <v>279</v>
      </c>
      <c r="E9" s="175" t="s">
        <v>286</v>
      </c>
      <c r="F9" s="175" t="s">
        <v>272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287</v>
      </c>
      <c r="F12" s="251"/>
      <c r="G12" s="343">
        <f>SUM(G6:G11)</f>
        <v>9102950</v>
      </c>
      <c r="H12" s="250">
        <f>SUM(H6:H11)</f>
        <v>7457</v>
      </c>
      <c r="I12" s="250">
        <f>SUM(I6:I11)</f>
        <v>0</v>
      </c>
      <c r="J12" s="250">
        <f>SUM(J6:J11)</f>
        <v>315660</v>
      </c>
      <c r="K12" s="250">
        <f>SUM(K6:K11)</f>
        <v>2922</v>
      </c>
      <c r="L12" s="252">
        <f>IFERROR(K12/J12,"-")</f>
        <v>0.0092567952860673</v>
      </c>
      <c r="M12" s="253">
        <f>SUM(M6:M11)</f>
        <v>82</v>
      </c>
      <c r="N12" s="253">
        <f>SUM(N6:N11)</f>
        <v>970</v>
      </c>
      <c r="O12" s="252">
        <f>IFERROR(M12/K12,"-")</f>
        <v>0.028062970568104</v>
      </c>
      <c r="P12" s="254">
        <f>IFERROR(G12/K12,"-")</f>
        <v>3115.3148528405</v>
      </c>
      <c r="Q12" s="255">
        <f>SUM(Q6:Q11)</f>
        <v>315</v>
      </c>
      <c r="R12" s="252">
        <f>IFERROR(Q12/K12,"-")</f>
        <v>0.10780287474333</v>
      </c>
      <c r="S12" s="343">
        <f>SUM(S6:S11)</f>
        <v>15973940</v>
      </c>
      <c r="T12" s="343">
        <f>IFERROR(S12/K12,"-")</f>
        <v>5466.7830253251</v>
      </c>
      <c r="U12" s="343">
        <f>IFERROR(S12/Q12,"-")</f>
        <v>50710.920634921</v>
      </c>
      <c r="V12" s="343">
        <f>S12-G12</f>
        <v>6870990</v>
      </c>
      <c r="W12" s="256">
        <f>S12/G12</f>
        <v>1.7548091552738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