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<sst xmlns="http://schemas.openxmlformats.org/spreadsheetml/2006/main" uniqueCount="267">
  <si>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</si>
  <si>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</si>
  <si>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</si>
  <si>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</si>
  <si>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</si>
  <si>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</si>
  <si>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</si>
  <si>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</si>
  <si>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</si>
  <si>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</si>
  <si>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</si>
  <si>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</si>
  <si>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</si>
  <si>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</si>
  <si>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</si>
  <si>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</si>
  <si>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</si>
  <si>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</si>
  <si>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</si>
  <si>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</si>
  <si>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</si>
  <si>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</si>
  <si>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</si>
  <si>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</si>
  <si>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</si>
  <si>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</si>
  <si>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</si>
  <si>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</si>
  <si>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</si>
  <si>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</si>
  <si>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</si>
  <si>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</si>
  <si>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</si>
  <si>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</si>
  <si>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</si>
  <si>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</si>
  <si>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</si>
  <si>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</si>
  <si>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</si>
  <si>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</si>
  <si>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</si>
  <si>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</si>
  <si>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</si>
  <si>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</si>
  <si>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</si>
  <si>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</si>
  <si>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</si>
  <si>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</si>
  <si>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</si>
  <si>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</si>
  <si>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</si>
  <si>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</si>
  <si>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</si>
  <si>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</si>
  <si>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</si>
  <si>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</si>
  <si>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</si>
  <si>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</si>
  <si>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</si>
  <si>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</si>
  <si>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</si>
  <si>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</si>
  <si>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</si>
  <si>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</si>
  <si>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ln_ink011</t>
  </si>
  <si>
    <t>再婚&amp;理解者版(LINEver)（高宮菜々子）</t>
  </si>
  <si>
    <t>再婚&amp;理解者(LINEver)</t>
  </si>
  <si>
    <t>line</t>
  </si>
  <si>
    <t>スポニチ西部</t>
  </si>
  <si>
    <t>全5段つかみ55段保証</t>
  </si>
  <si>
    <t>55段保証</t>
  </si>
  <si>
    <t>ic3316</t>
  </si>
  <si>
    <t>空電</t>
  </si>
  <si>
    <t>ln_ink012</t>
  </si>
  <si>
    <t>DVDパッケージ＿ストーリー版(LINEver)（晶エリー）</t>
  </si>
  <si>
    <t>え美熟女が(LINEver)</t>
  </si>
  <si>
    <t>半5段つかみ55段保証</t>
  </si>
  <si>
    <t>ic3317</t>
  </si>
  <si>
    <t>ln_ink013</t>
  </si>
  <si>
    <t>デリヘル版3(LINEver)（百瀬凛花）</t>
  </si>
  <si>
    <t>LINEで出会いリクルート70歳まで応募可</t>
  </si>
  <si>
    <t>全3段つかみ55段保証</t>
  </si>
  <si>
    <t>ic3318</t>
  </si>
  <si>
    <t>ln_ink014</t>
  </si>
  <si>
    <t>スポーツ報知関西</t>
  </si>
  <si>
    <t>全5段つかみ4回</t>
  </si>
  <si>
    <t>ln_ink015</t>
  </si>
  <si>
    <t>ln_ink016</t>
  </si>
  <si>
    <t>右女9版(ヘスティア)(LINEver)（晶エリー）</t>
  </si>
  <si>
    <t>満足度はお墨付き鉄板熟女サイト(LINEver)</t>
  </si>
  <si>
    <t>ln_ink017</t>
  </si>
  <si>
    <t>ic3319</t>
  </si>
  <si>
    <t>(空電共通)</t>
  </si>
  <si>
    <t>ln_ink018</t>
  </si>
  <si>
    <t>①再婚&amp;理解者版(LINEver)（百瀬凛花）</t>
  </si>
  <si>
    <t>①再婚&amp;理解者(LINEver)</t>
  </si>
  <si>
    <t>スポニチ関東</t>
  </si>
  <si>
    <t>半2段つかみ20段保証</t>
  </si>
  <si>
    <t>20段保証</t>
  </si>
  <si>
    <t>ln_ink019</t>
  </si>
  <si>
    <t>②旧デイリー風(LINEver)（晶エリー）</t>
  </si>
  <si>
    <t>②満足度はお墨付き鉄板熟女サイト(LINEver)</t>
  </si>
  <si>
    <t>ln_ink020</t>
  </si>
  <si>
    <t>③LINE版(つかみ)（高宮菜々子）</t>
  </si>
  <si>
    <t>③LINEで熟女と出会いができるんです！</t>
  </si>
  <si>
    <t>ln_ink021</t>
  </si>
  <si>
    <t>④求人版(LINEver)（百瀬凛花）</t>
  </si>
  <si>
    <t>④LINEで出会いリクルート70歳まで応募可</t>
  </si>
  <si>
    <t>ic3320</t>
  </si>
  <si>
    <t>ln_ink022</t>
  </si>
  <si>
    <t>全5段</t>
  </si>
  <si>
    <t>9月04日(日)</t>
  </si>
  <si>
    <t>ic3321</t>
  </si>
  <si>
    <t>ic3322</t>
  </si>
  <si>
    <t>デリヘル版3（百瀬凛花）</t>
  </si>
  <si>
    <t>もう50代の熟女だけど</t>
  </si>
  <si>
    <t>lp07</t>
  </si>
  <si>
    <t>9月18日(日)</t>
  </si>
  <si>
    <t>ic3323</t>
  </si>
  <si>
    <t>ln_ink023</t>
  </si>
  <si>
    <t>スポニチ関西</t>
  </si>
  <si>
    <t>ic3324</t>
  </si>
  <si>
    <t>ic3325</t>
  </si>
  <si>
    <t>ic3326</t>
  </si>
  <si>
    <t>ln_ink024</t>
  </si>
  <si>
    <t>サンスポ関東</t>
  </si>
  <si>
    <t>4C終面全5段</t>
  </si>
  <si>
    <t>ic3327</t>
  </si>
  <si>
    <t>ic3328</t>
  </si>
  <si>
    <t>求人風（推川ゆうり）</t>
  </si>
  <si>
    <t>70歳までの出会いリクルート</t>
  </si>
  <si>
    <t>1C終面全5段</t>
  </si>
  <si>
    <t>9月03日(土)</t>
  </si>
  <si>
    <t>ic3329</t>
  </si>
  <si>
    <t>ln_ink025</t>
  </si>
  <si>
    <t>サンスポ関西</t>
  </si>
  <si>
    <t>9月23日(金)</t>
  </si>
  <si>
    <t>ic3330</t>
  </si>
  <si>
    <t>ic3331</t>
  </si>
  <si>
    <t>9月19日(月)</t>
  </si>
  <si>
    <t>ic3332</t>
  </si>
  <si>
    <t>ln_ink026</t>
  </si>
  <si>
    <t>再婚&amp;理解者版(LINEver)（百瀬凛花）</t>
  </si>
  <si>
    <t>デイリースポーツ関西</t>
  </si>
  <si>
    <t>ic3333</t>
  </si>
  <si>
    <t>ic3334</t>
  </si>
  <si>
    <t>デリヘル版3（高宮菜々子）</t>
  </si>
  <si>
    <t>ic3335</t>
  </si>
  <si>
    <t>ln_ink027</t>
  </si>
  <si>
    <t>デリヘル版3(LINEver)（高宮菜々子）</t>
  </si>
  <si>
    <t>ニッカン関西</t>
  </si>
  <si>
    <t>ic3336</t>
  </si>
  <si>
    <t>ln_ink028</t>
  </si>
  <si>
    <t>大正版(LINEver)（晶エリー）</t>
  </si>
  <si>
    <t>学生いませんギャルもいません40代50代60代中年女性が多いサイト(LINEver)</t>
  </si>
  <si>
    <t>半5段</t>
  </si>
  <si>
    <t>9月10日(土)</t>
  </si>
  <si>
    <t>ic3337</t>
  </si>
  <si>
    <t>ln_ink029</t>
  </si>
  <si>
    <t>右女3(LINEver)（百瀬凛花）</t>
  </si>
  <si>
    <t>ic3338</t>
  </si>
  <si>
    <t>ln_ink030</t>
  </si>
  <si>
    <t>もう50代の熟女だけどLINEで</t>
  </si>
  <si>
    <t>9月17日(土)</t>
  </si>
  <si>
    <t>ic3339</t>
  </si>
  <si>
    <t>ln_ink031</t>
  </si>
  <si>
    <t>ic3340</t>
  </si>
  <si>
    <t>ln_ink032</t>
  </si>
  <si>
    <t>学生いませんギャルもいません40代50代60代中年女性が多いサイト</t>
  </si>
  <si>
    <t>スポーツ報知関東</t>
  </si>
  <si>
    <t>4C終面雑報</t>
  </si>
  <si>
    <t>9月02日(金)</t>
  </si>
  <si>
    <t>ic3341</t>
  </si>
  <si>
    <t>ic3342</t>
  </si>
  <si>
    <t>旧デイリー風（百瀬凛花）</t>
  </si>
  <si>
    <t>満足度はお墨付き鉄板熟女サイト</t>
  </si>
  <si>
    <t>9月09日(金)</t>
  </si>
  <si>
    <t>ic3343</t>
  </si>
  <si>
    <t>ln_ink033</t>
  </si>
  <si>
    <t>LINE版(つかみ)（高宮菜々子）</t>
  </si>
  <si>
    <t>LINEで熟女と出会いができるんです！</t>
  </si>
  <si>
    <t>9月22日(木)</t>
  </si>
  <si>
    <t>ic3344</t>
  </si>
  <si>
    <t>ic3345</t>
  </si>
  <si>
    <t>右女3（百瀬凛花）</t>
  </si>
  <si>
    <t>9/26・27・29のいずれかに掲載</t>
  </si>
  <si>
    <t>ic3346</t>
  </si>
  <si>
    <t>ic3347</t>
  </si>
  <si>
    <t>東スポ・大スポ・九スポ・中京</t>
  </si>
  <si>
    <t>記事枠</t>
  </si>
  <si>
    <t>9月29日(木)</t>
  </si>
  <si>
    <t>ic3348</t>
  </si>
  <si>
    <t>ln_ink034</t>
  </si>
  <si>
    <t>記事(ノーマル)(LINEver)（）</t>
  </si>
  <si>
    <t>デイリー14「年上男性に相談したいセックスのハナシ」</t>
  </si>
  <si>
    <t>4C記事枠</t>
  </si>
  <si>
    <t>ln_ink035</t>
  </si>
  <si>
    <t>記事(黄)(LINEver)（）</t>
  </si>
  <si>
    <t>デイリー15「カーセックスに憧れる熟女「助手席に乗りませんか？」</t>
  </si>
  <si>
    <t>9月11日(日)</t>
  </si>
  <si>
    <t>ln_ink036</t>
  </si>
  <si>
    <t>記事(青)(LINEver)（）</t>
  </si>
  <si>
    <t>216「スピード違反の高速出会いサイトがここに！」</t>
  </si>
  <si>
    <t>ln_ink037</t>
  </si>
  <si>
    <t>記事(赤)(LINEver)（）</t>
  </si>
  <si>
    <t>217「ピチピチの熟女・・体験してみる？」</t>
  </si>
  <si>
    <t>9月25日(日)</t>
  </si>
  <si>
    <t>ic3349</t>
  </si>
  <si>
    <t>共通</t>
  </si>
  <si>
    <t>ln_ink038</t>
  </si>
  <si>
    <t>九スポ</t>
  </si>
  <si>
    <t>ic3350</t>
  </si>
  <si>
    <t>新聞 TOTAL</t>
  </si>
  <si>
    <t>●雑誌 広告</t>
  </si>
  <si>
    <t>ln_ink010</t>
  </si>
  <si>
    <t>ぶんか社</t>
  </si>
  <si>
    <t>アダルトチック版(LINEver)（百瀬凛花）</t>
  </si>
  <si>
    <t>元手0円お色気熟女と中年男性がLINEで出会える(LINEver)</t>
  </si>
  <si>
    <t>EXMAX!</t>
  </si>
  <si>
    <t>表4</t>
  </si>
  <si>
    <t>9月26日(月)</t>
  </si>
  <si>
    <t>za233</t>
  </si>
  <si>
    <t>ad801</t>
  </si>
  <si>
    <t>いろいろ</t>
  </si>
  <si>
    <t>企画枠高宮菜々子さんメインA</t>
  </si>
  <si>
    <t>実話カタログ企画</t>
  </si>
  <si>
    <t>企画枠</t>
  </si>
  <si>
    <t>9月01日(木)</t>
  </si>
  <si>
    <t>ad802</t>
  </si>
  <si>
    <t>雑誌 TOTAL</t>
  </si>
  <si>
    <t>●DVD 広告</t>
  </si>
  <si>
    <t>pa585</t>
  </si>
  <si>
    <t>三和出版</t>
  </si>
  <si>
    <t>DVD4コマ-ヘスティア</t>
  </si>
  <si>
    <t>A4変形、CVSフル、860円、10万部</t>
  </si>
  <si>
    <t>MEN'S DVD</t>
  </si>
  <si>
    <t>DVD貼付け面4C1/3P</t>
  </si>
  <si>
    <t>pa586</t>
  </si>
  <si>
    <t>pa587</t>
  </si>
  <si>
    <t>DVD漫画きよし</t>
  </si>
  <si>
    <t>A4、CVS日版PB</t>
  </si>
  <si>
    <t>人妻日和</t>
  </si>
  <si>
    <t>DVD袋表4C</t>
  </si>
  <si>
    <t>pa588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</si>
  <si>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</si>
  <si>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</si>
  <si>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</si>
  <si>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</si>
  <si>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</si>
  <si>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</si>
  <si>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</si>
  <si>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9/1～9/30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</si>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</sst>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63</v>
      </c>
      <c r="D6" s="330">
        <v>3490000</v>
      </c>
      <c r="E6" s="79">
        <v>824</v>
      </c>
      <c r="F6" s="79">
        <v>362</v>
      </c>
      <c r="G6" s="79">
        <v>847</v>
      </c>
      <c r="H6" s="89">
        <v>319</v>
      </c>
      <c r="I6" s="90">
        <v>1</v>
      </c>
      <c r="J6" s="143">
        <f>H6+I6</f>
        <v>320</v>
      </c>
      <c r="K6" s="80">
        <f>IFERROR(J6/G6,"-")</f>
        <v>0.37780401416765</v>
      </c>
      <c r="L6" s="79">
        <v>23</v>
      </c>
      <c r="M6" s="79">
        <v>65</v>
      </c>
      <c r="N6" s="80">
        <f>IFERROR(L6/J6,"-")</f>
        <v>0.071875</v>
      </c>
      <c r="O6" s="81">
        <f>IFERROR(D6/J6,"-")</f>
        <v>10906.25</v>
      </c>
      <c r="P6" s="82">
        <v>42</v>
      </c>
      <c r="Q6" s="80">
        <f>IFERROR(P6/J6,"-")</f>
        <v>0.13125</v>
      </c>
      <c r="R6" s="335">
        <v>7550078</v>
      </c>
      <c r="S6" s="336">
        <f>IFERROR(R6/J6,"-")</f>
        <v>23593.99375</v>
      </c>
      <c r="T6" s="336">
        <f>IFERROR(R6/P6,"-")</f>
        <v>179763.76190476</v>
      </c>
      <c r="U6" s="330">
        <f>IFERROR(R6-D6,"-")</f>
        <v>4060078</v>
      </c>
      <c r="V6" s="83">
        <f>R6/D6</f>
        <v>2.1633461318052</v>
      </c>
      <c r="W6" s="77"/>
      <c r="X6" s="142"/>
    </row>
    <row r="7" spans="1:24">
      <c r="A7" s="78"/>
      <c r="B7" s="84" t="s">
        <v>24</v>
      </c>
      <c r="C7" s="84">
        <v>4</v>
      </c>
      <c r="D7" s="330">
        <v>140000</v>
      </c>
      <c r="E7" s="79">
        <v>292</v>
      </c>
      <c r="F7" s="79">
        <v>132</v>
      </c>
      <c r="G7" s="79">
        <v>177</v>
      </c>
      <c r="H7" s="89">
        <v>72</v>
      </c>
      <c r="I7" s="90">
        <v>0</v>
      </c>
      <c r="J7" s="143">
        <f>H7+I7</f>
        <v>72</v>
      </c>
      <c r="K7" s="80">
        <f>IFERROR(J7/G7,"-")</f>
        <v>0.40677966101695</v>
      </c>
      <c r="L7" s="79">
        <v>11</v>
      </c>
      <c r="M7" s="79">
        <v>9</v>
      </c>
      <c r="N7" s="80">
        <f>IFERROR(L7/J7,"-")</f>
        <v>0.15277777777778</v>
      </c>
      <c r="O7" s="81">
        <f>IFERROR(D7/J7,"-")</f>
        <v>1944.4444444444</v>
      </c>
      <c r="P7" s="82">
        <v>10</v>
      </c>
      <c r="Q7" s="80">
        <f>IFERROR(P7/J7,"-")</f>
        <v>0.13888888888889</v>
      </c>
      <c r="R7" s="335">
        <v>159250</v>
      </c>
      <c r="S7" s="336">
        <f>IFERROR(R7/J7,"-")</f>
        <v>2211.8055555556</v>
      </c>
      <c r="T7" s="336">
        <f>IFERROR(R7/P7,"-")</f>
        <v>15925</v>
      </c>
      <c r="U7" s="330">
        <f>IFERROR(R7-D7,"-")</f>
        <v>19250</v>
      </c>
      <c r="V7" s="83">
        <f>R7/D7</f>
        <v>1.1375</v>
      </c>
      <c r="W7" s="77"/>
      <c r="X7" s="142"/>
    </row>
    <row r="8" spans="1:24">
      <c r="A8" s="78"/>
      <c r="B8" s="84" t="s">
        <v>25</v>
      </c>
      <c r="C8" s="84">
        <v>4</v>
      </c>
      <c r="D8" s="330">
        <v>250000</v>
      </c>
      <c r="E8" s="79">
        <v>546</v>
      </c>
      <c r="F8" s="79">
        <v>321</v>
      </c>
      <c r="G8" s="79">
        <v>777</v>
      </c>
      <c r="H8" s="89">
        <v>198</v>
      </c>
      <c r="I8" s="90">
        <v>4</v>
      </c>
      <c r="J8" s="143">
        <f>H8+I8</f>
        <v>202</v>
      </c>
      <c r="K8" s="80">
        <f>IFERROR(J8/G8,"-")</f>
        <v>0.25997425997426</v>
      </c>
      <c r="L8" s="79">
        <v>16</v>
      </c>
      <c r="M8" s="79">
        <v>43</v>
      </c>
      <c r="N8" s="80">
        <f>IFERROR(L8/J8,"-")</f>
        <v>0.079207920792079</v>
      </c>
      <c r="O8" s="81">
        <f>IFERROR(D8/J8,"-")</f>
        <v>1237.6237623762</v>
      </c>
      <c r="P8" s="82">
        <v>7</v>
      </c>
      <c r="Q8" s="80">
        <f>IFERROR(P8/J8,"-")</f>
        <v>0.034653465346535</v>
      </c>
      <c r="R8" s="335">
        <v>758000</v>
      </c>
      <c r="S8" s="336">
        <f>IFERROR(R8/J8,"-")</f>
        <v>3752.4752475248</v>
      </c>
      <c r="T8" s="336">
        <f>IFERROR(R8/P8,"-")</f>
        <v>108285.71428571</v>
      </c>
      <c r="U8" s="330">
        <f>IFERROR(R8-D8,"-")</f>
        <v>508000</v>
      </c>
      <c r="V8" s="83">
        <f>R8/D8</f>
        <v>3.032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17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9509049</v>
      </c>
      <c r="E10" s="79">
        <v>6385</v>
      </c>
      <c r="F10" s="79">
        <v>0</v>
      </c>
      <c r="G10" s="79">
        <v>357619</v>
      </c>
      <c r="H10" s="89">
        <v>2903</v>
      </c>
      <c r="I10" s="90">
        <v>185</v>
      </c>
      <c r="J10" s="143">
        <f>H10+I10</f>
        <v>3088</v>
      </c>
      <c r="K10" s="80">
        <f>IFERROR(J10/G10,"-")</f>
        <v>0.0086348879673619</v>
      </c>
      <c r="L10" s="79">
        <v>151</v>
      </c>
      <c r="M10" s="79">
        <v>1127</v>
      </c>
      <c r="N10" s="80">
        <f>IFERROR(L10/J10,"-")</f>
        <v>0.04889896373057</v>
      </c>
      <c r="O10" s="81">
        <f>IFERROR(D10/J10,"-")</f>
        <v>3079.355246114</v>
      </c>
      <c r="P10" s="82">
        <v>377</v>
      </c>
      <c r="Q10" s="80">
        <f>IFERROR(P10/J10,"-")</f>
        <v>0.12208549222798</v>
      </c>
      <c r="R10" s="335">
        <v>23639000</v>
      </c>
      <c r="S10" s="336">
        <f>IFERROR(R10/J10,"-")</f>
        <v>7655.1165803109</v>
      </c>
      <c r="T10" s="336">
        <f>IFERROR(R10/P10,"-")</f>
        <v>62702.917771883</v>
      </c>
      <c r="U10" s="330">
        <f>IFERROR(R10-D10,"-")</f>
        <v>14129951</v>
      </c>
      <c r="V10" s="83">
        <f>R10/D10</f>
        <v>2.4859478587186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13389049</v>
      </c>
      <c r="E13" s="41">
        <f>SUM(E6:E11)</f>
        <v>8047</v>
      </c>
      <c r="F13" s="41">
        <f>SUM(F6:F11)</f>
        <v>815</v>
      </c>
      <c r="G13" s="41">
        <f>SUM(G6:G11)</f>
        <v>359437</v>
      </c>
      <c r="H13" s="41">
        <f>SUM(H6:H11)</f>
        <v>3492</v>
      </c>
      <c r="I13" s="41">
        <f>SUM(I6:I11)</f>
        <v>190</v>
      </c>
      <c r="J13" s="41">
        <f>SUM(J6:J11)</f>
        <v>3682</v>
      </c>
      <c r="K13" s="42">
        <f>IFERROR(J13/G13,"-")</f>
        <v>0.010243797939555</v>
      </c>
      <c r="L13" s="76">
        <f>SUM(L6:L11)</f>
        <v>201</v>
      </c>
      <c r="M13" s="76">
        <f>SUM(M6:M11)</f>
        <v>1244</v>
      </c>
      <c r="N13" s="42">
        <f>IFERROR(L13/J13,"-")</f>
        <v>0.05458989679522</v>
      </c>
      <c r="O13" s="43">
        <f>IFERROR(D13/J13,"-")</f>
        <v>3636.3522542097</v>
      </c>
      <c r="P13" s="44">
        <f>SUM(P6:P11)</f>
        <v>436</v>
      </c>
      <c r="Q13" s="42">
        <f>IFERROR(P13/J13,"-")</f>
        <v>0.11841390548615</v>
      </c>
      <c r="R13" s="333">
        <f>SUM(R6:R11)</f>
        <v>32106328</v>
      </c>
      <c r="S13" s="333">
        <f>IFERROR(R13/J13,"-")</f>
        <v>8719.8066268332</v>
      </c>
      <c r="T13" s="333">
        <f>IFERROR(P13/P13,"-")</f>
        <v>1</v>
      </c>
      <c r="U13" s="333">
        <f>SUM(U6:U11)</f>
        <v>18717279</v>
      </c>
      <c r="V13" s="45">
        <f>IFERROR(R13/D13,"-")</f>
        <v>2.3979543281976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1.0981818181818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550000</v>
      </c>
      <c r="K6" s="79">
        <v>0</v>
      </c>
      <c r="L6" s="79">
        <v>0</v>
      </c>
      <c r="M6" s="79">
        <v>0</v>
      </c>
      <c r="N6" s="89">
        <v>26</v>
      </c>
      <c r="O6" s="90">
        <v>0</v>
      </c>
      <c r="P6" s="91">
        <f>N6+O6</f>
        <v>26</v>
      </c>
      <c r="Q6" s="80" t="str">
        <f>IFERROR(P6/M6,"-")</f>
        <v>-</v>
      </c>
      <c r="R6" s="79">
        <v>0</v>
      </c>
      <c r="S6" s="79">
        <v>8</v>
      </c>
      <c r="T6" s="80">
        <f>IFERROR(R6/(P6),"-")</f>
        <v>0</v>
      </c>
      <c r="U6" s="336">
        <f>IFERROR(J6/SUM(N6:O11),"-")</f>
        <v>14102.564102564</v>
      </c>
      <c r="V6" s="82">
        <v>2</v>
      </c>
      <c r="W6" s="80">
        <f>IF(P6=0,"-",V6/P6)</f>
        <v>0.076923076923077</v>
      </c>
      <c r="X6" s="335">
        <v>8000</v>
      </c>
      <c r="Y6" s="336">
        <f>IFERROR(X6/P6,"-")</f>
        <v>307.69230769231</v>
      </c>
      <c r="Z6" s="336">
        <f>IFERROR(X6/V6,"-")</f>
        <v>4000</v>
      </c>
      <c r="AA6" s="330">
        <f>SUM(X6:X11)-SUM(J6:J11)</f>
        <v>54000</v>
      </c>
      <c r="AB6" s="83">
        <f>SUM(X6:X11)/SUM(J6:J11)</f>
        <v>1.0981818181818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0.038461538461538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0.11538461538462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16</v>
      </c>
      <c r="BO6" s="118">
        <f>IF(P6=0,"",IF(BN6=0,"",(BN6/P6)))</f>
        <v>0.61538461538462</v>
      </c>
      <c r="BP6" s="119">
        <v>1</v>
      </c>
      <c r="BQ6" s="120">
        <f>IFERROR(BP6/BN6,"-")</f>
        <v>0.0625</v>
      </c>
      <c r="BR6" s="121">
        <v>3000</v>
      </c>
      <c r="BS6" s="122">
        <f>IFERROR(BR6/BN6,"-")</f>
        <v>187.5</v>
      </c>
      <c r="BT6" s="123">
        <v>1</v>
      </c>
      <c r="BU6" s="123"/>
      <c r="BV6" s="123"/>
      <c r="BW6" s="124">
        <v>2</v>
      </c>
      <c r="BX6" s="125">
        <f>IF(P6=0,"",IF(BW6=0,"",(BW6/P6)))</f>
        <v>0.076923076923077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4</v>
      </c>
      <c r="CG6" s="132">
        <f>IF(P6=0,"",IF(CF6=0,"",(CF6/P6)))</f>
        <v>0.15384615384615</v>
      </c>
      <c r="CH6" s="133">
        <v>1</v>
      </c>
      <c r="CI6" s="134">
        <f>IFERROR(CH6/CF6,"-")</f>
        <v>0.25</v>
      </c>
      <c r="CJ6" s="135">
        <v>5000</v>
      </c>
      <c r="CK6" s="136">
        <f>IFERROR(CJ6/CF6,"-")</f>
        <v>1250</v>
      </c>
      <c r="CL6" s="137">
        <v>1</v>
      </c>
      <c r="CM6" s="137"/>
      <c r="CN6" s="137"/>
      <c r="CO6" s="138">
        <v>2</v>
      </c>
      <c r="CP6" s="139">
        <v>8000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44</v>
      </c>
      <c r="L7" s="79">
        <v>21</v>
      </c>
      <c r="M7" s="79">
        <v>19</v>
      </c>
      <c r="N7" s="89">
        <v>5</v>
      </c>
      <c r="O7" s="90">
        <v>0</v>
      </c>
      <c r="P7" s="91">
        <f>N7+O7</f>
        <v>5</v>
      </c>
      <c r="Q7" s="80">
        <f>IFERROR(P7/M7,"-")</f>
        <v>0.26315789473684</v>
      </c>
      <c r="R7" s="79">
        <v>2</v>
      </c>
      <c r="S7" s="79">
        <v>1</v>
      </c>
      <c r="T7" s="80">
        <f>IFERROR(R7/(P7),"-")</f>
        <v>0.4</v>
      </c>
      <c r="U7" s="336"/>
      <c r="V7" s="82">
        <v>2</v>
      </c>
      <c r="W7" s="80">
        <f>IF(P7=0,"-",V7/P7)</f>
        <v>0.4</v>
      </c>
      <c r="X7" s="335">
        <v>45000</v>
      </c>
      <c r="Y7" s="336">
        <f>IFERROR(X7/P7,"-")</f>
        <v>9000</v>
      </c>
      <c r="Z7" s="336">
        <f>IFERROR(X7/V7,"-")</f>
        <v>22500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</v>
      </c>
      <c r="BY7" s="126">
        <v>1</v>
      </c>
      <c r="BZ7" s="127">
        <f>IFERROR(BY7/BW7,"-")</f>
        <v>1</v>
      </c>
      <c r="CA7" s="128">
        <v>36000</v>
      </c>
      <c r="CB7" s="129">
        <f>IFERROR(CA7/BW7,"-")</f>
        <v>36000</v>
      </c>
      <c r="CC7" s="130"/>
      <c r="CD7" s="130"/>
      <c r="CE7" s="130">
        <v>1</v>
      </c>
      <c r="CF7" s="131">
        <v>2</v>
      </c>
      <c r="CG7" s="132">
        <f>IF(P7=0,"",IF(CF7=0,"",(CF7/P7)))</f>
        <v>0.4</v>
      </c>
      <c r="CH7" s="133">
        <v>1</v>
      </c>
      <c r="CI7" s="134">
        <f>IFERROR(CH7/CF7,"-")</f>
        <v>0.5</v>
      </c>
      <c r="CJ7" s="135">
        <v>9000</v>
      </c>
      <c r="CK7" s="136">
        <f>IFERROR(CJ7/CF7,"-")</f>
        <v>4500</v>
      </c>
      <c r="CL7" s="137"/>
      <c r="CM7" s="137"/>
      <c r="CN7" s="137">
        <v>1</v>
      </c>
      <c r="CO7" s="138">
        <v>2</v>
      </c>
      <c r="CP7" s="139">
        <v>45000</v>
      </c>
      <c r="CQ7" s="139">
        <v>36000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74</v>
      </c>
      <c r="E8" s="347" t="s">
        <v>75</v>
      </c>
      <c r="F8" s="347" t="s">
        <v>67</v>
      </c>
      <c r="G8" s="88" t="s">
        <v>68</v>
      </c>
      <c r="H8" s="88" t="s">
        <v>76</v>
      </c>
      <c r="I8" s="88"/>
      <c r="J8" s="330"/>
      <c r="K8" s="79">
        <v>0</v>
      </c>
      <c r="L8" s="79">
        <v>0</v>
      </c>
      <c r="M8" s="79">
        <v>0</v>
      </c>
      <c r="N8" s="89">
        <v>6</v>
      </c>
      <c r="O8" s="90">
        <v>0</v>
      </c>
      <c r="P8" s="91">
        <f>N8+O8</f>
        <v>6</v>
      </c>
      <c r="Q8" s="80" t="str">
        <f>IFERROR(P8/M8,"-")</f>
        <v>-</v>
      </c>
      <c r="R8" s="79">
        <v>1</v>
      </c>
      <c r="S8" s="79">
        <v>0</v>
      </c>
      <c r="T8" s="80">
        <f>IFERROR(R8/(P8),"-")</f>
        <v>0.16666666666667</v>
      </c>
      <c r="U8" s="336"/>
      <c r="V8" s="82">
        <v>3</v>
      </c>
      <c r="W8" s="80">
        <f>IF(P8=0,"-",V8/P8)</f>
        <v>0.5</v>
      </c>
      <c r="X8" s="335">
        <v>551000</v>
      </c>
      <c r="Y8" s="336">
        <f>IFERROR(X8/P8,"-")</f>
        <v>91833.333333333</v>
      </c>
      <c r="Z8" s="336">
        <f>IFERROR(X8/V8,"-")</f>
        <v>183666.66666667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0.16666666666667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0.66666666666667</v>
      </c>
      <c r="BP8" s="119">
        <v>2</v>
      </c>
      <c r="BQ8" s="120">
        <f>IFERROR(BP8/BN8,"-")</f>
        <v>0.5</v>
      </c>
      <c r="BR8" s="121">
        <v>8000</v>
      </c>
      <c r="BS8" s="122">
        <f>IFERROR(BR8/BN8,"-")</f>
        <v>2000</v>
      </c>
      <c r="BT8" s="123">
        <v>2</v>
      </c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0.16666666666667</v>
      </c>
      <c r="CH8" s="133">
        <v>1</v>
      </c>
      <c r="CI8" s="134">
        <f>IFERROR(CH8/CF8,"-")</f>
        <v>1</v>
      </c>
      <c r="CJ8" s="135">
        <v>543000</v>
      </c>
      <c r="CK8" s="136">
        <f>IFERROR(CJ8/CF8,"-")</f>
        <v>543000</v>
      </c>
      <c r="CL8" s="137"/>
      <c r="CM8" s="137"/>
      <c r="CN8" s="137">
        <v>1</v>
      </c>
      <c r="CO8" s="138">
        <v>3</v>
      </c>
      <c r="CP8" s="139">
        <v>551000</v>
      </c>
      <c r="CQ8" s="139">
        <v>543000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77</v>
      </c>
      <c r="C9" s="347"/>
      <c r="D9" s="347" t="s">
        <v>74</v>
      </c>
      <c r="E9" s="347" t="s">
        <v>75</v>
      </c>
      <c r="F9" s="347" t="s">
        <v>72</v>
      </c>
      <c r="G9" s="88"/>
      <c r="H9" s="88"/>
      <c r="I9" s="88"/>
      <c r="J9" s="330"/>
      <c r="K9" s="79">
        <v>62</v>
      </c>
      <c r="L9" s="79">
        <v>23</v>
      </c>
      <c r="M9" s="79">
        <v>8</v>
      </c>
      <c r="N9" s="89">
        <v>2</v>
      </c>
      <c r="O9" s="90">
        <v>0</v>
      </c>
      <c r="P9" s="91">
        <f>N9+O9</f>
        <v>2</v>
      </c>
      <c r="Q9" s="80">
        <f>IFERROR(P9/M9,"-")</f>
        <v>0.25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78</v>
      </c>
      <c r="C10" s="347"/>
      <c r="D10" s="347" t="s">
        <v>79</v>
      </c>
      <c r="E10" s="347" t="s">
        <v>80</v>
      </c>
      <c r="F10" s="347" t="s">
        <v>67</v>
      </c>
      <c r="G10" s="88" t="s">
        <v>68</v>
      </c>
      <c r="H10" s="88" t="s">
        <v>81</v>
      </c>
      <c r="I10" s="88"/>
      <c r="J10" s="330"/>
      <c r="K10" s="79">
        <v>0</v>
      </c>
      <c r="L10" s="79">
        <v>0</v>
      </c>
      <c r="M10" s="79">
        <v>0</v>
      </c>
      <c r="N10" s="89">
        <v>0</v>
      </c>
      <c r="O10" s="90">
        <v>0</v>
      </c>
      <c r="P10" s="91">
        <f>N10+O10</f>
        <v>0</v>
      </c>
      <c r="Q10" s="80" t="str">
        <f>IFERROR(P10/M10,"-")</f>
        <v>-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82</v>
      </c>
      <c r="C11" s="347"/>
      <c r="D11" s="347" t="s">
        <v>79</v>
      </c>
      <c r="E11" s="347" t="s">
        <v>80</v>
      </c>
      <c r="F11" s="347" t="s">
        <v>72</v>
      </c>
      <c r="G11" s="88"/>
      <c r="H11" s="88"/>
      <c r="I11" s="88"/>
      <c r="J11" s="330"/>
      <c r="K11" s="79">
        <v>8</v>
      </c>
      <c r="L11" s="79">
        <v>6</v>
      </c>
      <c r="M11" s="79">
        <v>2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12.717857142857</v>
      </c>
      <c r="B12" s="347" t="s">
        <v>83</v>
      </c>
      <c r="C12" s="347"/>
      <c r="D12" s="347" t="s">
        <v>74</v>
      </c>
      <c r="E12" s="347" t="s">
        <v>75</v>
      </c>
      <c r="F12" s="347" t="s">
        <v>67</v>
      </c>
      <c r="G12" s="88" t="s">
        <v>84</v>
      </c>
      <c r="H12" s="88" t="s">
        <v>85</v>
      </c>
      <c r="I12" s="88"/>
      <c r="J12" s="330">
        <v>280000</v>
      </c>
      <c r="K12" s="79">
        <v>0</v>
      </c>
      <c r="L12" s="79">
        <v>0</v>
      </c>
      <c r="M12" s="79">
        <v>0</v>
      </c>
      <c r="N12" s="89">
        <v>8</v>
      </c>
      <c r="O12" s="90">
        <v>0</v>
      </c>
      <c r="P12" s="91">
        <f>N12+O12</f>
        <v>8</v>
      </c>
      <c r="Q12" s="80" t="str">
        <f>IFERROR(P12/M12,"-")</f>
        <v>-</v>
      </c>
      <c r="R12" s="79">
        <v>0</v>
      </c>
      <c r="S12" s="79">
        <v>2</v>
      </c>
      <c r="T12" s="80">
        <f>IFERROR(R12/(P12),"-")</f>
        <v>0</v>
      </c>
      <c r="U12" s="336">
        <f>IFERROR(J12/SUM(N12:O16),"-")</f>
        <v>9333.3333333333</v>
      </c>
      <c r="V12" s="82">
        <v>1</v>
      </c>
      <c r="W12" s="80">
        <f>IF(P12=0,"-",V12/P12)</f>
        <v>0.125</v>
      </c>
      <c r="X12" s="335">
        <v>230000</v>
      </c>
      <c r="Y12" s="336">
        <f>IFERROR(X12/P12,"-")</f>
        <v>28750</v>
      </c>
      <c r="Z12" s="336">
        <f>IFERROR(X12/V12,"-")</f>
        <v>230000</v>
      </c>
      <c r="AA12" s="330">
        <f>SUM(X12:X16)-SUM(J12:J16)</f>
        <v>3281000</v>
      </c>
      <c r="AB12" s="83">
        <f>SUM(X12:X16)/SUM(J12:J16)</f>
        <v>12.717857142857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0.25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0.125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0.25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>
        <v>3</v>
      </c>
      <c r="CG12" s="132">
        <f>IF(P12=0,"",IF(CF12=0,"",(CF12/P12)))</f>
        <v>0.375</v>
      </c>
      <c r="CH12" s="133">
        <v>1</v>
      </c>
      <c r="CI12" s="134">
        <f>IFERROR(CH12/CF12,"-")</f>
        <v>0.33333333333333</v>
      </c>
      <c r="CJ12" s="135">
        <v>230000</v>
      </c>
      <c r="CK12" s="136">
        <f>IFERROR(CJ12/CF12,"-")</f>
        <v>76666.666666667</v>
      </c>
      <c r="CL12" s="137"/>
      <c r="CM12" s="137"/>
      <c r="CN12" s="137">
        <v>1</v>
      </c>
      <c r="CO12" s="138">
        <v>1</v>
      </c>
      <c r="CP12" s="139">
        <v>230000</v>
      </c>
      <c r="CQ12" s="139">
        <v>230000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86</v>
      </c>
      <c r="C13" s="347"/>
      <c r="D13" s="347" t="s">
        <v>65</v>
      </c>
      <c r="E13" s="347" t="s">
        <v>66</v>
      </c>
      <c r="F13" s="347" t="s">
        <v>67</v>
      </c>
      <c r="G13" s="88"/>
      <c r="H13" s="88" t="s">
        <v>85</v>
      </c>
      <c r="I13" s="88"/>
      <c r="J13" s="330"/>
      <c r="K13" s="79">
        <v>0</v>
      </c>
      <c r="L13" s="79">
        <v>0</v>
      </c>
      <c r="M13" s="79">
        <v>0</v>
      </c>
      <c r="N13" s="89">
        <v>3</v>
      </c>
      <c r="O13" s="90">
        <v>1</v>
      </c>
      <c r="P13" s="91">
        <f>N13+O13</f>
        <v>4</v>
      </c>
      <c r="Q13" s="80" t="str">
        <f>IFERROR(P13/M13,"-")</f>
        <v>-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0.25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87</v>
      </c>
      <c r="C14" s="347"/>
      <c r="D14" s="347" t="s">
        <v>88</v>
      </c>
      <c r="E14" s="347" t="s">
        <v>89</v>
      </c>
      <c r="F14" s="347" t="s">
        <v>67</v>
      </c>
      <c r="G14" s="88"/>
      <c r="H14" s="88" t="s">
        <v>85</v>
      </c>
      <c r="I14" s="88"/>
      <c r="J14" s="330"/>
      <c r="K14" s="79">
        <v>0</v>
      </c>
      <c r="L14" s="79">
        <v>0</v>
      </c>
      <c r="M14" s="79">
        <v>0</v>
      </c>
      <c r="N14" s="89">
        <v>6</v>
      </c>
      <c r="O14" s="90">
        <v>0</v>
      </c>
      <c r="P14" s="91">
        <f>N14+O14</f>
        <v>6</v>
      </c>
      <c r="Q14" s="80" t="str">
        <f>IFERROR(P14/M14,"-")</f>
        <v>-</v>
      </c>
      <c r="R14" s="79">
        <v>0</v>
      </c>
      <c r="S14" s="79">
        <v>0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0.16666666666667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0.16666666666667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4</v>
      </c>
      <c r="BX14" s="125">
        <f>IF(P14=0,"",IF(BW14=0,"",(BW14/P14)))</f>
        <v>0.66666666666667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90</v>
      </c>
      <c r="C15" s="347"/>
      <c r="D15" s="347" t="s">
        <v>79</v>
      </c>
      <c r="E15" s="347" t="s">
        <v>80</v>
      </c>
      <c r="F15" s="347" t="s">
        <v>67</v>
      </c>
      <c r="G15" s="88"/>
      <c r="H15" s="88" t="s">
        <v>85</v>
      </c>
      <c r="I15" s="88"/>
      <c r="J15" s="330"/>
      <c r="K15" s="79">
        <v>0</v>
      </c>
      <c r="L15" s="79">
        <v>0</v>
      </c>
      <c r="M15" s="79">
        <v>0</v>
      </c>
      <c r="N15" s="89">
        <v>9</v>
      </c>
      <c r="O15" s="90">
        <v>0</v>
      </c>
      <c r="P15" s="91">
        <f>N15+O15</f>
        <v>9</v>
      </c>
      <c r="Q15" s="80" t="str">
        <f>IFERROR(P15/M15,"-")</f>
        <v>-</v>
      </c>
      <c r="R15" s="79">
        <v>1</v>
      </c>
      <c r="S15" s="79">
        <v>3</v>
      </c>
      <c r="T15" s="80">
        <f>IFERROR(R15/(P15),"-")</f>
        <v>0.11111111111111</v>
      </c>
      <c r="U15" s="336"/>
      <c r="V15" s="82">
        <v>1</v>
      </c>
      <c r="W15" s="80">
        <f>IF(P15=0,"-",V15/P15)</f>
        <v>0.11111111111111</v>
      </c>
      <c r="X15" s="335">
        <v>3210000</v>
      </c>
      <c r="Y15" s="336">
        <f>IFERROR(X15/P15,"-")</f>
        <v>356666.66666667</v>
      </c>
      <c r="Z15" s="336">
        <f>IFERROR(X15/V15,"-")</f>
        <v>3210000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0.11111111111111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6</v>
      </c>
      <c r="BO15" s="118">
        <f>IF(P15=0,"",IF(BN15=0,"",(BN15/P15)))</f>
        <v>0.66666666666667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0.11111111111111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0.11111111111111</v>
      </c>
      <c r="CH15" s="133">
        <v>1</v>
      </c>
      <c r="CI15" s="134">
        <f>IFERROR(CH15/CF15,"-")</f>
        <v>1</v>
      </c>
      <c r="CJ15" s="135">
        <v>3210000</v>
      </c>
      <c r="CK15" s="136">
        <f>IFERROR(CJ15/CF15,"-")</f>
        <v>3210000</v>
      </c>
      <c r="CL15" s="137"/>
      <c r="CM15" s="137"/>
      <c r="CN15" s="137">
        <v>1</v>
      </c>
      <c r="CO15" s="138">
        <v>1</v>
      </c>
      <c r="CP15" s="139">
        <v>3210000</v>
      </c>
      <c r="CQ15" s="139">
        <v>3210000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91</v>
      </c>
      <c r="C16" s="347"/>
      <c r="D16" s="347" t="s">
        <v>92</v>
      </c>
      <c r="E16" s="347" t="s">
        <v>92</v>
      </c>
      <c r="F16" s="347" t="s">
        <v>72</v>
      </c>
      <c r="G16" s="88"/>
      <c r="H16" s="88"/>
      <c r="I16" s="88"/>
      <c r="J16" s="330"/>
      <c r="K16" s="79">
        <v>43</v>
      </c>
      <c r="L16" s="79">
        <v>26</v>
      </c>
      <c r="M16" s="79">
        <v>8</v>
      </c>
      <c r="N16" s="89">
        <v>3</v>
      </c>
      <c r="O16" s="90">
        <v>0</v>
      </c>
      <c r="P16" s="91">
        <f>N16+O16</f>
        <v>3</v>
      </c>
      <c r="Q16" s="80">
        <f>IFERROR(P16/M16,"-")</f>
        <v>0.375</v>
      </c>
      <c r="R16" s="79">
        <v>0</v>
      </c>
      <c r="S16" s="79">
        <v>1</v>
      </c>
      <c r="T16" s="80">
        <f>IFERROR(R16/(P16),"-")</f>
        <v>0</v>
      </c>
      <c r="U16" s="336"/>
      <c r="V16" s="82">
        <v>1</v>
      </c>
      <c r="W16" s="80">
        <f>IF(P16=0,"-",V16/P16)</f>
        <v>0.33333333333333</v>
      </c>
      <c r="X16" s="335">
        <v>121000</v>
      </c>
      <c r="Y16" s="336">
        <f>IFERROR(X16/P16,"-")</f>
        <v>40333.333333333</v>
      </c>
      <c r="Z16" s="336">
        <f>IFERROR(X16/V16,"-")</f>
        <v>121000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0.66666666666667</v>
      </c>
      <c r="BY16" s="126">
        <v>2</v>
      </c>
      <c r="BZ16" s="127">
        <f>IFERROR(BY16/BW16,"-")</f>
        <v>1</v>
      </c>
      <c r="CA16" s="128">
        <v>141000</v>
      </c>
      <c r="CB16" s="129">
        <f>IFERROR(CA16/BW16,"-")</f>
        <v>70500</v>
      </c>
      <c r="CC16" s="130"/>
      <c r="CD16" s="130"/>
      <c r="CE16" s="130">
        <v>2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121000</v>
      </c>
      <c r="CQ16" s="139">
        <v>121000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0.2875</v>
      </c>
      <c r="B17" s="347" t="s">
        <v>93</v>
      </c>
      <c r="C17" s="347"/>
      <c r="D17" s="347" t="s">
        <v>94</v>
      </c>
      <c r="E17" s="347" t="s">
        <v>95</v>
      </c>
      <c r="F17" s="347" t="s">
        <v>67</v>
      </c>
      <c r="G17" s="88" t="s">
        <v>96</v>
      </c>
      <c r="H17" s="88" t="s">
        <v>97</v>
      </c>
      <c r="I17" s="88" t="s">
        <v>98</v>
      </c>
      <c r="J17" s="330">
        <v>400000</v>
      </c>
      <c r="K17" s="79">
        <v>0</v>
      </c>
      <c r="L17" s="79">
        <v>0</v>
      </c>
      <c r="M17" s="79">
        <v>0</v>
      </c>
      <c r="N17" s="89">
        <v>6</v>
      </c>
      <c r="O17" s="90">
        <v>0</v>
      </c>
      <c r="P17" s="91">
        <f>N17+O17</f>
        <v>6</v>
      </c>
      <c r="Q17" s="80" t="str">
        <f>IFERROR(P17/M17,"-")</f>
        <v>-</v>
      </c>
      <c r="R17" s="79">
        <v>0</v>
      </c>
      <c r="S17" s="79">
        <v>1</v>
      </c>
      <c r="T17" s="80">
        <f>IFERROR(R17/(P17),"-")</f>
        <v>0</v>
      </c>
      <c r="U17" s="336">
        <f>IFERROR(J17/SUM(N17:O21),"-")</f>
        <v>11764.705882353</v>
      </c>
      <c r="V17" s="82">
        <v>1</v>
      </c>
      <c r="W17" s="80">
        <f>IF(P17=0,"-",V17/P17)</f>
        <v>0.16666666666667</v>
      </c>
      <c r="X17" s="335">
        <v>24000</v>
      </c>
      <c r="Y17" s="336">
        <f>IFERROR(X17/P17,"-")</f>
        <v>4000</v>
      </c>
      <c r="Z17" s="336">
        <f>IFERROR(X17/V17,"-")</f>
        <v>24000</v>
      </c>
      <c r="AA17" s="330">
        <f>SUM(X17:X21)-SUM(J17:J21)</f>
        <v>-285000</v>
      </c>
      <c r="AB17" s="83">
        <f>SUM(X17:X21)/SUM(J17:J21)</f>
        <v>0.2875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0.16666666666667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0.16666666666667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4</v>
      </c>
      <c r="BO17" s="118">
        <f>IF(P17=0,"",IF(BN17=0,"",(BN17/P17)))</f>
        <v>0.66666666666667</v>
      </c>
      <c r="BP17" s="119">
        <v>1</v>
      </c>
      <c r="BQ17" s="120">
        <f>IFERROR(BP17/BN17,"-")</f>
        <v>0.25</v>
      </c>
      <c r="BR17" s="121">
        <v>24000</v>
      </c>
      <c r="BS17" s="122">
        <f>IFERROR(BR17/BN17,"-")</f>
        <v>6000</v>
      </c>
      <c r="BT17" s="123"/>
      <c r="BU17" s="123"/>
      <c r="BV17" s="123">
        <v>1</v>
      </c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24000</v>
      </c>
      <c r="CQ17" s="139">
        <v>24000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99</v>
      </c>
      <c r="C18" s="347"/>
      <c r="D18" s="347" t="s">
        <v>100</v>
      </c>
      <c r="E18" s="347" t="s">
        <v>101</v>
      </c>
      <c r="F18" s="347" t="s">
        <v>67</v>
      </c>
      <c r="G18" s="88"/>
      <c r="H18" s="88" t="s">
        <v>97</v>
      </c>
      <c r="I18" s="88"/>
      <c r="J18" s="330"/>
      <c r="K18" s="79">
        <v>0</v>
      </c>
      <c r="L18" s="79">
        <v>0</v>
      </c>
      <c r="M18" s="79">
        <v>0</v>
      </c>
      <c r="N18" s="89">
        <v>4</v>
      </c>
      <c r="O18" s="90">
        <v>0</v>
      </c>
      <c r="P18" s="91">
        <f>N18+O18</f>
        <v>4</v>
      </c>
      <c r="Q18" s="80" t="str">
        <f>IFERROR(P18/M18,"-")</f>
        <v>-</v>
      </c>
      <c r="R18" s="79">
        <v>0</v>
      </c>
      <c r="S18" s="79">
        <v>1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0.25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0.25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>
        <v>1</v>
      </c>
      <c r="CG18" s="132">
        <f>IF(P18=0,"",IF(CF18=0,"",(CF18/P18)))</f>
        <v>0.25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102</v>
      </c>
      <c r="C19" s="347"/>
      <c r="D19" s="347" t="s">
        <v>103</v>
      </c>
      <c r="E19" s="347" t="s">
        <v>104</v>
      </c>
      <c r="F19" s="347" t="s">
        <v>67</v>
      </c>
      <c r="G19" s="88"/>
      <c r="H19" s="88" t="s">
        <v>97</v>
      </c>
      <c r="I19" s="88"/>
      <c r="J19" s="330"/>
      <c r="K19" s="79">
        <v>0</v>
      </c>
      <c r="L19" s="79">
        <v>0</v>
      </c>
      <c r="M19" s="79">
        <v>0</v>
      </c>
      <c r="N19" s="89">
        <v>11</v>
      </c>
      <c r="O19" s="90">
        <v>0</v>
      </c>
      <c r="P19" s="91">
        <f>N19+O19</f>
        <v>11</v>
      </c>
      <c r="Q19" s="80" t="str">
        <f>IFERROR(P19/M19,"-")</f>
        <v>-</v>
      </c>
      <c r="R19" s="79">
        <v>0</v>
      </c>
      <c r="S19" s="79">
        <v>2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>
        <v>1</v>
      </c>
      <c r="AE19" s="93">
        <f>IF(P19=0,"",IF(AD19=0,"",(AD19/P19)))</f>
        <v>0.090909090909091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1</v>
      </c>
      <c r="AN19" s="99">
        <f>IF(P19=0,"",IF(AM19=0,"",(AM19/P19)))</f>
        <v>0.090909090909091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0.090909090909091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3</v>
      </c>
      <c r="BO19" s="118">
        <f>IF(P19=0,"",IF(BN19=0,"",(BN19/P19)))</f>
        <v>0.27272727272727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5</v>
      </c>
      <c r="BX19" s="125">
        <f>IF(P19=0,"",IF(BW19=0,"",(BW19/P19)))</f>
        <v>0.45454545454545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105</v>
      </c>
      <c r="C20" s="347"/>
      <c r="D20" s="347" t="s">
        <v>106</v>
      </c>
      <c r="E20" s="347" t="s">
        <v>107</v>
      </c>
      <c r="F20" s="347" t="s">
        <v>67</v>
      </c>
      <c r="G20" s="88"/>
      <c r="H20" s="88" t="s">
        <v>97</v>
      </c>
      <c r="I20" s="88"/>
      <c r="J20" s="330"/>
      <c r="K20" s="79">
        <v>0</v>
      </c>
      <c r="L20" s="79">
        <v>0</v>
      </c>
      <c r="M20" s="79">
        <v>0</v>
      </c>
      <c r="N20" s="89">
        <v>5</v>
      </c>
      <c r="O20" s="90">
        <v>0</v>
      </c>
      <c r="P20" s="91">
        <f>N20+O20</f>
        <v>5</v>
      </c>
      <c r="Q20" s="80" t="str">
        <f>IFERROR(P20/M20,"-")</f>
        <v>-</v>
      </c>
      <c r="R20" s="79">
        <v>0</v>
      </c>
      <c r="S20" s="79">
        <v>1</v>
      </c>
      <c r="T20" s="80">
        <f>IFERROR(R20/(P20),"-")</f>
        <v>0</v>
      </c>
      <c r="U20" s="336"/>
      <c r="V20" s="82">
        <v>1</v>
      </c>
      <c r="W20" s="80">
        <f>IF(P20=0,"-",V20/P20)</f>
        <v>0.2</v>
      </c>
      <c r="X20" s="335">
        <v>13000</v>
      </c>
      <c r="Y20" s="336">
        <f>IFERROR(X20/P20,"-")</f>
        <v>2600</v>
      </c>
      <c r="Z20" s="336">
        <f>IFERROR(X20/V20,"-")</f>
        <v>13000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0.2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0.2</v>
      </c>
      <c r="BP20" s="119">
        <v>1</v>
      </c>
      <c r="BQ20" s="120">
        <f>IFERROR(BP20/BN20,"-")</f>
        <v>1</v>
      </c>
      <c r="BR20" s="121">
        <v>13000</v>
      </c>
      <c r="BS20" s="122">
        <f>IFERROR(BR20/BN20,"-")</f>
        <v>13000</v>
      </c>
      <c r="BT20" s="123"/>
      <c r="BU20" s="123"/>
      <c r="BV20" s="123">
        <v>1</v>
      </c>
      <c r="BW20" s="124">
        <v>3</v>
      </c>
      <c r="BX20" s="125">
        <f>IF(P20=0,"",IF(BW20=0,"",(BW20/P20)))</f>
        <v>0.6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13000</v>
      </c>
      <c r="CQ20" s="139">
        <v>13000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108</v>
      </c>
      <c r="C21" s="347"/>
      <c r="D21" s="347" t="s">
        <v>92</v>
      </c>
      <c r="E21" s="347" t="s">
        <v>92</v>
      </c>
      <c r="F21" s="347" t="s">
        <v>72</v>
      </c>
      <c r="G21" s="88"/>
      <c r="H21" s="88"/>
      <c r="I21" s="88"/>
      <c r="J21" s="330"/>
      <c r="K21" s="79">
        <v>49</v>
      </c>
      <c r="L21" s="79">
        <v>32</v>
      </c>
      <c r="M21" s="79">
        <v>14</v>
      </c>
      <c r="N21" s="89">
        <v>8</v>
      </c>
      <c r="O21" s="90">
        <v>0</v>
      </c>
      <c r="P21" s="91">
        <f>N21+O21</f>
        <v>8</v>
      </c>
      <c r="Q21" s="80">
        <f>IFERROR(P21/M21,"-")</f>
        <v>0.57142857142857</v>
      </c>
      <c r="R21" s="79">
        <v>1</v>
      </c>
      <c r="S21" s="79">
        <v>3</v>
      </c>
      <c r="T21" s="80">
        <f>IFERROR(R21/(P21),"-")</f>
        <v>0.125</v>
      </c>
      <c r="U21" s="336"/>
      <c r="V21" s="82">
        <v>2</v>
      </c>
      <c r="W21" s="80">
        <f>IF(P21=0,"-",V21/P21)</f>
        <v>0.25</v>
      </c>
      <c r="X21" s="335">
        <v>78000</v>
      </c>
      <c r="Y21" s="336">
        <f>IFERROR(X21/P21,"-")</f>
        <v>9750</v>
      </c>
      <c r="Z21" s="336">
        <f>IFERROR(X21/V21,"-")</f>
        <v>39000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3</v>
      </c>
      <c r="BO21" s="118">
        <f>IF(P21=0,"",IF(BN21=0,"",(BN21/P21)))</f>
        <v>0.375</v>
      </c>
      <c r="BP21" s="119">
        <v>1</v>
      </c>
      <c r="BQ21" s="120">
        <f>IFERROR(BP21/BN21,"-")</f>
        <v>0.33333333333333</v>
      </c>
      <c r="BR21" s="121">
        <v>75000</v>
      </c>
      <c r="BS21" s="122">
        <f>IFERROR(BR21/BN21,"-")</f>
        <v>25000</v>
      </c>
      <c r="BT21" s="123"/>
      <c r="BU21" s="123"/>
      <c r="BV21" s="123">
        <v>1</v>
      </c>
      <c r="BW21" s="124">
        <v>4</v>
      </c>
      <c r="BX21" s="125">
        <f>IF(P21=0,"",IF(BW21=0,"",(BW21/P21)))</f>
        <v>0.5</v>
      </c>
      <c r="BY21" s="126">
        <v>1</v>
      </c>
      <c r="BZ21" s="127">
        <f>IFERROR(BY21/BW21,"-")</f>
        <v>0.25</v>
      </c>
      <c r="CA21" s="128">
        <v>3000</v>
      </c>
      <c r="CB21" s="129">
        <f>IFERROR(CA21/BW21,"-")</f>
        <v>750</v>
      </c>
      <c r="CC21" s="130">
        <v>1</v>
      </c>
      <c r="CD21" s="130"/>
      <c r="CE21" s="130"/>
      <c r="CF21" s="131">
        <v>1</v>
      </c>
      <c r="CG21" s="132">
        <f>IF(P21=0,"",IF(CF21=0,"",(CF21/P21)))</f>
        <v>0.125</v>
      </c>
      <c r="CH21" s="133">
        <v>1</v>
      </c>
      <c r="CI21" s="134">
        <f>IFERROR(CH21/CF21,"-")</f>
        <v>1</v>
      </c>
      <c r="CJ21" s="135">
        <v>83000</v>
      </c>
      <c r="CK21" s="136">
        <f>IFERROR(CJ21/CF21,"-")</f>
        <v>83000</v>
      </c>
      <c r="CL21" s="137"/>
      <c r="CM21" s="137"/>
      <c r="CN21" s="137">
        <v>1</v>
      </c>
      <c r="CO21" s="138">
        <v>2</v>
      </c>
      <c r="CP21" s="139">
        <v>78000</v>
      </c>
      <c r="CQ21" s="139">
        <v>83000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0.33333333333333</v>
      </c>
      <c r="B22" s="347" t="s">
        <v>109</v>
      </c>
      <c r="C22" s="347"/>
      <c r="D22" s="347" t="s">
        <v>65</v>
      </c>
      <c r="E22" s="347" t="s">
        <v>66</v>
      </c>
      <c r="F22" s="347" t="s">
        <v>67</v>
      </c>
      <c r="G22" s="88" t="s">
        <v>96</v>
      </c>
      <c r="H22" s="88" t="s">
        <v>110</v>
      </c>
      <c r="I22" s="348" t="s">
        <v>111</v>
      </c>
      <c r="J22" s="330">
        <v>120000</v>
      </c>
      <c r="K22" s="79">
        <v>0</v>
      </c>
      <c r="L22" s="79">
        <v>0</v>
      </c>
      <c r="M22" s="79">
        <v>0</v>
      </c>
      <c r="N22" s="89">
        <v>9</v>
      </c>
      <c r="O22" s="90">
        <v>0</v>
      </c>
      <c r="P22" s="91">
        <f>N22+O22</f>
        <v>9</v>
      </c>
      <c r="Q22" s="80" t="str">
        <f>IFERROR(P22/M22,"-")</f>
        <v>-</v>
      </c>
      <c r="R22" s="79">
        <v>0</v>
      </c>
      <c r="S22" s="79">
        <v>2</v>
      </c>
      <c r="T22" s="80">
        <f>IFERROR(R22/(P22),"-")</f>
        <v>0</v>
      </c>
      <c r="U22" s="336">
        <f>IFERROR(J22/SUM(N22:O23),"-")</f>
        <v>10000</v>
      </c>
      <c r="V22" s="82">
        <v>1</v>
      </c>
      <c r="W22" s="80">
        <f>IF(P22=0,"-",V22/P22)</f>
        <v>0.11111111111111</v>
      </c>
      <c r="X22" s="335">
        <v>20000</v>
      </c>
      <c r="Y22" s="336">
        <f>IFERROR(X22/P22,"-")</f>
        <v>2222.2222222222</v>
      </c>
      <c r="Z22" s="336">
        <f>IFERROR(X22/V22,"-")</f>
        <v>20000</v>
      </c>
      <c r="AA22" s="330">
        <f>SUM(X22:X23)-SUM(J22:J23)</f>
        <v>-80000</v>
      </c>
      <c r="AB22" s="83">
        <f>SUM(X22:X23)/SUM(J22:J23)</f>
        <v>0.33333333333333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0.11111111111111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3</v>
      </c>
      <c r="BO22" s="118">
        <f>IF(P22=0,"",IF(BN22=0,"",(BN22/P22)))</f>
        <v>0.33333333333333</v>
      </c>
      <c r="BP22" s="119">
        <v>1</v>
      </c>
      <c r="BQ22" s="120">
        <f>IFERROR(BP22/BN22,"-")</f>
        <v>0.33333333333333</v>
      </c>
      <c r="BR22" s="121">
        <v>20000</v>
      </c>
      <c r="BS22" s="122">
        <f>IFERROR(BR22/BN22,"-")</f>
        <v>6666.6666666667</v>
      </c>
      <c r="BT22" s="123">
        <v>1</v>
      </c>
      <c r="BU22" s="123"/>
      <c r="BV22" s="123"/>
      <c r="BW22" s="124">
        <v>3</v>
      </c>
      <c r="BX22" s="125">
        <f>IF(P22=0,"",IF(BW22=0,"",(BW22/P22)))</f>
        <v>0.33333333333333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2</v>
      </c>
      <c r="CG22" s="132">
        <f>IF(P22=0,"",IF(CF22=0,"",(CF22/P22)))</f>
        <v>0.22222222222222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1</v>
      </c>
      <c r="CP22" s="139">
        <v>20000</v>
      </c>
      <c r="CQ22" s="139">
        <v>20000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112</v>
      </c>
      <c r="C23" s="347"/>
      <c r="D23" s="347" t="s">
        <v>65</v>
      </c>
      <c r="E23" s="347" t="s">
        <v>66</v>
      </c>
      <c r="F23" s="347" t="s">
        <v>72</v>
      </c>
      <c r="G23" s="88"/>
      <c r="H23" s="88"/>
      <c r="I23" s="88"/>
      <c r="J23" s="330"/>
      <c r="K23" s="79">
        <v>18</v>
      </c>
      <c r="L23" s="79">
        <v>11</v>
      </c>
      <c r="M23" s="79">
        <v>3</v>
      </c>
      <c r="N23" s="89">
        <v>3</v>
      </c>
      <c r="O23" s="90">
        <v>0</v>
      </c>
      <c r="P23" s="91">
        <f>N23+O23</f>
        <v>3</v>
      </c>
      <c r="Q23" s="80">
        <f>IFERROR(P23/M23,"-")</f>
        <v>1</v>
      </c>
      <c r="R23" s="79">
        <v>1</v>
      </c>
      <c r="S23" s="79">
        <v>0</v>
      </c>
      <c r="T23" s="80">
        <f>IFERROR(R23/(P23),"-")</f>
        <v>0.33333333333333</v>
      </c>
      <c r="U23" s="336"/>
      <c r="V23" s="82">
        <v>1</v>
      </c>
      <c r="W23" s="80">
        <f>IF(P23=0,"-",V23/P23)</f>
        <v>0.33333333333333</v>
      </c>
      <c r="X23" s="335">
        <v>20000</v>
      </c>
      <c r="Y23" s="336">
        <f>IFERROR(X23/P23,"-")</f>
        <v>6666.6666666667</v>
      </c>
      <c r="Z23" s="336">
        <f>IFERROR(X23/V23,"-")</f>
        <v>20000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3</v>
      </c>
      <c r="BX23" s="125">
        <f>IF(P23=0,"",IF(BW23=0,"",(BW23/P23)))</f>
        <v>1</v>
      </c>
      <c r="BY23" s="126">
        <v>1</v>
      </c>
      <c r="BZ23" s="127">
        <f>IFERROR(BY23/BW23,"-")</f>
        <v>0.33333333333333</v>
      </c>
      <c r="CA23" s="128">
        <v>20000</v>
      </c>
      <c r="CB23" s="129">
        <f>IFERROR(CA23/BW23,"-")</f>
        <v>6666.6666666667</v>
      </c>
      <c r="CC23" s="130"/>
      <c r="CD23" s="130">
        <v>1</v>
      </c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20000</v>
      </c>
      <c r="CQ23" s="139">
        <v>20000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0.2</v>
      </c>
      <c r="B24" s="347" t="s">
        <v>113</v>
      </c>
      <c r="C24" s="347"/>
      <c r="D24" s="347" t="s">
        <v>114</v>
      </c>
      <c r="E24" s="347" t="s">
        <v>115</v>
      </c>
      <c r="F24" s="347" t="s">
        <v>116</v>
      </c>
      <c r="G24" s="88" t="s">
        <v>96</v>
      </c>
      <c r="H24" s="88" t="s">
        <v>110</v>
      </c>
      <c r="I24" s="348" t="s">
        <v>117</v>
      </c>
      <c r="J24" s="330">
        <v>120000</v>
      </c>
      <c r="K24" s="79">
        <v>22</v>
      </c>
      <c r="L24" s="79">
        <v>0</v>
      </c>
      <c r="M24" s="79">
        <v>86</v>
      </c>
      <c r="N24" s="89">
        <v>11</v>
      </c>
      <c r="O24" s="90">
        <v>0</v>
      </c>
      <c r="P24" s="91">
        <f>N24+O24</f>
        <v>11</v>
      </c>
      <c r="Q24" s="80">
        <f>IFERROR(P24/M24,"-")</f>
        <v>0.12790697674419</v>
      </c>
      <c r="R24" s="79">
        <v>2</v>
      </c>
      <c r="S24" s="79">
        <v>4</v>
      </c>
      <c r="T24" s="80">
        <f>IFERROR(R24/(P24),"-")</f>
        <v>0.18181818181818</v>
      </c>
      <c r="U24" s="336">
        <f>IFERROR(J24/SUM(N24:O25),"-")</f>
        <v>9230.7692307692</v>
      </c>
      <c r="V24" s="82">
        <v>1</v>
      </c>
      <c r="W24" s="80">
        <f>IF(P24=0,"-",V24/P24)</f>
        <v>0.090909090909091</v>
      </c>
      <c r="X24" s="335">
        <v>24000</v>
      </c>
      <c r="Y24" s="336">
        <f>IFERROR(X24/P24,"-")</f>
        <v>2181.8181818182</v>
      </c>
      <c r="Z24" s="336">
        <f>IFERROR(X24/V24,"-")</f>
        <v>24000</v>
      </c>
      <c r="AA24" s="330">
        <f>SUM(X24:X25)-SUM(J24:J25)</f>
        <v>-96000</v>
      </c>
      <c r="AB24" s="83">
        <f>SUM(X24:X25)/SUM(J24:J25)</f>
        <v>0.2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0.090909090909091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3</v>
      </c>
      <c r="BF24" s="111">
        <f>IF(P24=0,"",IF(BE24=0,"",(BE24/P24)))</f>
        <v>0.27272727272727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5</v>
      </c>
      <c r="BO24" s="118">
        <f>IF(P24=0,"",IF(BN24=0,"",(BN24/P24)))</f>
        <v>0.45454545454545</v>
      </c>
      <c r="BP24" s="119">
        <v>1</v>
      </c>
      <c r="BQ24" s="120">
        <f>IFERROR(BP24/BN24,"-")</f>
        <v>0.2</v>
      </c>
      <c r="BR24" s="121">
        <v>24000</v>
      </c>
      <c r="BS24" s="122">
        <f>IFERROR(BR24/BN24,"-")</f>
        <v>4800</v>
      </c>
      <c r="BT24" s="123"/>
      <c r="BU24" s="123"/>
      <c r="BV24" s="123">
        <v>1</v>
      </c>
      <c r="BW24" s="124">
        <v>2</v>
      </c>
      <c r="BX24" s="125">
        <f>IF(P24=0,"",IF(BW24=0,"",(BW24/P24)))</f>
        <v>0.18181818181818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24000</v>
      </c>
      <c r="CQ24" s="139">
        <v>24000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118</v>
      </c>
      <c r="C25" s="347"/>
      <c r="D25" s="347" t="s">
        <v>114</v>
      </c>
      <c r="E25" s="347" t="s">
        <v>115</v>
      </c>
      <c r="F25" s="347" t="s">
        <v>72</v>
      </c>
      <c r="G25" s="88"/>
      <c r="H25" s="88"/>
      <c r="I25" s="88"/>
      <c r="J25" s="330"/>
      <c r="K25" s="79">
        <v>13</v>
      </c>
      <c r="L25" s="79">
        <v>12</v>
      </c>
      <c r="M25" s="79">
        <v>4</v>
      </c>
      <c r="N25" s="89">
        <v>2</v>
      </c>
      <c r="O25" s="90">
        <v>0</v>
      </c>
      <c r="P25" s="91">
        <f>N25+O25</f>
        <v>2</v>
      </c>
      <c r="Q25" s="80">
        <f>IFERROR(P25/M25,"-")</f>
        <v>0.5</v>
      </c>
      <c r="R25" s="79">
        <v>0</v>
      </c>
      <c r="S25" s="79">
        <v>0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</v>
      </c>
      <c r="B26" s="347" t="s">
        <v>119</v>
      </c>
      <c r="C26" s="347"/>
      <c r="D26" s="347" t="s">
        <v>65</v>
      </c>
      <c r="E26" s="347" t="s">
        <v>66</v>
      </c>
      <c r="F26" s="347" t="s">
        <v>67</v>
      </c>
      <c r="G26" s="88" t="s">
        <v>120</v>
      </c>
      <c r="H26" s="88" t="s">
        <v>110</v>
      </c>
      <c r="I26" s="348" t="s">
        <v>111</v>
      </c>
      <c r="J26" s="330">
        <v>150000</v>
      </c>
      <c r="K26" s="79">
        <v>0</v>
      </c>
      <c r="L26" s="79">
        <v>0</v>
      </c>
      <c r="M26" s="79">
        <v>0</v>
      </c>
      <c r="N26" s="89">
        <v>8</v>
      </c>
      <c r="O26" s="90">
        <v>0</v>
      </c>
      <c r="P26" s="91">
        <f>N26+O26</f>
        <v>8</v>
      </c>
      <c r="Q26" s="80" t="str">
        <f>IFERROR(P26/M26,"-")</f>
        <v>-</v>
      </c>
      <c r="R26" s="79">
        <v>0</v>
      </c>
      <c r="S26" s="79">
        <v>2</v>
      </c>
      <c r="T26" s="80">
        <f>IFERROR(R26/(P26),"-")</f>
        <v>0</v>
      </c>
      <c r="U26" s="336">
        <f>IFERROR(J26/SUM(N26:O27),"-")</f>
        <v>15000</v>
      </c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>
        <f>SUM(X26:X27)-SUM(J26:J27)</f>
        <v>-150000</v>
      </c>
      <c r="AB26" s="83">
        <f>SUM(X26:X27)/SUM(J26:J27)</f>
        <v>0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0.125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3</v>
      </c>
      <c r="BO26" s="118">
        <f>IF(P26=0,"",IF(BN26=0,"",(BN26/P26)))</f>
        <v>0.375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4</v>
      </c>
      <c r="BX26" s="125">
        <f>IF(P26=0,"",IF(BW26=0,"",(BW26/P26)))</f>
        <v>0.5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121</v>
      </c>
      <c r="C27" s="347"/>
      <c r="D27" s="347" t="s">
        <v>65</v>
      </c>
      <c r="E27" s="347" t="s">
        <v>66</v>
      </c>
      <c r="F27" s="347" t="s">
        <v>72</v>
      </c>
      <c r="G27" s="88"/>
      <c r="H27" s="88"/>
      <c r="I27" s="88"/>
      <c r="J27" s="330"/>
      <c r="K27" s="79">
        <v>14</v>
      </c>
      <c r="L27" s="79">
        <v>11</v>
      </c>
      <c r="M27" s="79">
        <v>3</v>
      </c>
      <c r="N27" s="89">
        <v>2</v>
      </c>
      <c r="O27" s="90">
        <v>0</v>
      </c>
      <c r="P27" s="91">
        <f>N27+O27</f>
        <v>2</v>
      </c>
      <c r="Q27" s="80">
        <f>IFERROR(P27/M27,"-")</f>
        <v>0.66666666666667</v>
      </c>
      <c r="R27" s="79">
        <v>2</v>
      </c>
      <c r="S27" s="79">
        <v>0</v>
      </c>
      <c r="T27" s="80">
        <f>IFERROR(R27/(P27),"-")</f>
        <v>1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0.5</v>
      </c>
      <c r="BY27" s="126">
        <v>1</v>
      </c>
      <c r="BZ27" s="127">
        <f>IFERROR(BY27/BW27,"-")</f>
        <v>1</v>
      </c>
      <c r="CA27" s="128">
        <v>13000</v>
      </c>
      <c r="CB27" s="129">
        <f>IFERROR(CA27/BW27,"-")</f>
        <v>13000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>
        <v>13000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1.0333333333333</v>
      </c>
      <c r="B28" s="347" t="s">
        <v>122</v>
      </c>
      <c r="C28" s="347"/>
      <c r="D28" s="347" t="s">
        <v>114</v>
      </c>
      <c r="E28" s="347" t="s">
        <v>115</v>
      </c>
      <c r="F28" s="347" t="s">
        <v>116</v>
      </c>
      <c r="G28" s="88" t="s">
        <v>120</v>
      </c>
      <c r="H28" s="88" t="s">
        <v>110</v>
      </c>
      <c r="I28" s="348" t="s">
        <v>117</v>
      </c>
      <c r="J28" s="330">
        <v>150000</v>
      </c>
      <c r="K28" s="79">
        <v>30</v>
      </c>
      <c r="L28" s="79">
        <v>0</v>
      </c>
      <c r="M28" s="79">
        <v>104</v>
      </c>
      <c r="N28" s="89">
        <v>10</v>
      </c>
      <c r="O28" s="90">
        <v>0</v>
      </c>
      <c r="P28" s="91">
        <f>N28+O28</f>
        <v>10</v>
      </c>
      <c r="Q28" s="80">
        <f>IFERROR(P28/M28,"-")</f>
        <v>0.096153846153846</v>
      </c>
      <c r="R28" s="79">
        <v>0</v>
      </c>
      <c r="S28" s="79">
        <v>2</v>
      </c>
      <c r="T28" s="80">
        <f>IFERROR(R28/(P28),"-")</f>
        <v>0</v>
      </c>
      <c r="U28" s="336">
        <f>IFERROR(J28/SUM(N28:O29),"-")</f>
        <v>10714.285714286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SUM(X28:X29)-SUM(J28:J29)</f>
        <v>5000</v>
      </c>
      <c r="AB28" s="83">
        <f>SUM(X28:X29)/SUM(J28:J29)</f>
        <v>1.0333333333333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0.1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3</v>
      </c>
      <c r="BO28" s="118">
        <f>IF(P28=0,"",IF(BN28=0,"",(BN28/P28)))</f>
        <v>0.3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6</v>
      </c>
      <c r="BX28" s="125">
        <f>IF(P28=0,"",IF(BW28=0,"",(BW28/P28)))</f>
        <v>0.6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123</v>
      </c>
      <c r="C29" s="347"/>
      <c r="D29" s="347" t="s">
        <v>114</v>
      </c>
      <c r="E29" s="347" t="s">
        <v>115</v>
      </c>
      <c r="F29" s="347" t="s">
        <v>72</v>
      </c>
      <c r="G29" s="88"/>
      <c r="H29" s="88"/>
      <c r="I29" s="88"/>
      <c r="J29" s="330"/>
      <c r="K29" s="79">
        <v>46</v>
      </c>
      <c r="L29" s="79">
        <v>21</v>
      </c>
      <c r="M29" s="79">
        <v>2</v>
      </c>
      <c r="N29" s="89">
        <v>4</v>
      </c>
      <c r="O29" s="90">
        <v>0</v>
      </c>
      <c r="P29" s="91">
        <f>N29+O29</f>
        <v>4</v>
      </c>
      <c r="Q29" s="80">
        <f>IFERROR(P29/M29,"-")</f>
        <v>2</v>
      </c>
      <c r="R29" s="79">
        <v>2</v>
      </c>
      <c r="S29" s="79">
        <v>2</v>
      </c>
      <c r="T29" s="80">
        <f>IFERROR(R29/(P29),"-")</f>
        <v>0.5</v>
      </c>
      <c r="U29" s="336"/>
      <c r="V29" s="82">
        <v>1</v>
      </c>
      <c r="W29" s="80">
        <f>IF(P29=0,"-",V29/P29)</f>
        <v>0.25</v>
      </c>
      <c r="X29" s="335">
        <v>155000</v>
      </c>
      <c r="Y29" s="336">
        <f>IFERROR(X29/P29,"-")</f>
        <v>38750</v>
      </c>
      <c r="Z29" s="336">
        <f>IFERROR(X29/V29,"-")</f>
        <v>155000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0.25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0.25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2</v>
      </c>
      <c r="CG29" s="132">
        <f>IF(P29=0,"",IF(CF29=0,"",(CF29/P29)))</f>
        <v>0.5</v>
      </c>
      <c r="CH29" s="133">
        <v>1</v>
      </c>
      <c r="CI29" s="134">
        <f>IFERROR(CH29/CF29,"-")</f>
        <v>0.5</v>
      </c>
      <c r="CJ29" s="135">
        <v>160000</v>
      </c>
      <c r="CK29" s="136">
        <f>IFERROR(CJ29/CF29,"-")</f>
        <v>80000</v>
      </c>
      <c r="CL29" s="137"/>
      <c r="CM29" s="137"/>
      <c r="CN29" s="137">
        <v>1</v>
      </c>
      <c r="CO29" s="138">
        <v>1</v>
      </c>
      <c r="CP29" s="139">
        <v>155000</v>
      </c>
      <c r="CQ29" s="139">
        <v>160000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0.15454545454545</v>
      </c>
      <c r="B30" s="347" t="s">
        <v>124</v>
      </c>
      <c r="C30" s="347"/>
      <c r="D30" s="347" t="s">
        <v>65</v>
      </c>
      <c r="E30" s="347" t="s">
        <v>66</v>
      </c>
      <c r="F30" s="347" t="s">
        <v>67</v>
      </c>
      <c r="G30" s="88" t="s">
        <v>125</v>
      </c>
      <c r="H30" s="88" t="s">
        <v>126</v>
      </c>
      <c r="I30" s="348" t="s">
        <v>117</v>
      </c>
      <c r="J30" s="330">
        <v>220000</v>
      </c>
      <c r="K30" s="79">
        <v>0</v>
      </c>
      <c r="L30" s="79">
        <v>0</v>
      </c>
      <c r="M30" s="79">
        <v>0</v>
      </c>
      <c r="N30" s="89">
        <v>13</v>
      </c>
      <c r="O30" s="90">
        <v>0</v>
      </c>
      <c r="P30" s="91">
        <f>N30+O30</f>
        <v>13</v>
      </c>
      <c r="Q30" s="80" t="str">
        <f>IFERROR(P30/M30,"-")</f>
        <v>-</v>
      </c>
      <c r="R30" s="79">
        <v>1</v>
      </c>
      <c r="S30" s="79">
        <v>2</v>
      </c>
      <c r="T30" s="80">
        <f>IFERROR(R30/(P30),"-")</f>
        <v>0.076923076923077</v>
      </c>
      <c r="U30" s="336">
        <f>IFERROR(J30/SUM(N30:O31),"-")</f>
        <v>13750</v>
      </c>
      <c r="V30" s="82">
        <v>2</v>
      </c>
      <c r="W30" s="80">
        <f>IF(P30=0,"-",V30/P30)</f>
        <v>0.15384615384615</v>
      </c>
      <c r="X30" s="335">
        <v>34000</v>
      </c>
      <c r="Y30" s="336">
        <f>IFERROR(X30/P30,"-")</f>
        <v>2615.3846153846</v>
      </c>
      <c r="Z30" s="336">
        <f>IFERROR(X30/V30,"-")</f>
        <v>17000</v>
      </c>
      <c r="AA30" s="330">
        <f>SUM(X30:X31)-SUM(J30:J31)</f>
        <v>-186000</v>
      </c>
      <c r="AB30" s="83">
        <f>SUM(X30:X31)/SUM(J30:J31)</f>
        <v>0.15454545454545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2</v>
      </c>
      <c r="AW30" s="105">
        <f>IF(P30=0,"",IF(AV30=0,"",(AV30/P30)))</f>
        <v>0.15384615384615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2</v>
      </c>
      <c r="BF30" s="111">
        <f>IF(P30=0,"",IF(BE30=0,"",(BE30/P30)))</f>
        <v>0.15384615384615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7</v>
      </c>
      <c r="BO30" s="118">
        <f>IF(P30=0,"",IF(BN30=0,"",(BN30/P30)))</f>
        <v>0.53846153846154</v>
      </c>
      <c r="BP30" s="119">
        <v>2</v>
      </c>
      <c r="BQ30" s="120">
        <f>IFERROR(BP30/BN30,"-")</f>
        <v>0.28571428571429</v>
      </c>
      <c r="BR30" s="121">
        <v>34000</v>
      </c>
      <c r="BS30" s="122">
        <f>IFERROR(BR30/BN30,"-")</f>
        <v>4857.1428571429</v>
      </c>
      <c r="BT30" s="123"/>
      <c r="BU30" s="123"/>
      <c r="BV30" s="123">
        <v>2</v>
      </c>
      <c r="BW30" s="124">
        <v>2</v>
      </c>
      <c r="BX30" s="125">
        <f>IF(P30=0,"",IF(BW30=0,"",(BW30/P30)))</f>
        <v>0.15384615384615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34000</v>
      </c>
      <c r="CQ30" s="139">
        <v>25000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127</v>
      </c>
      <c r="C31" s="347"/>
      <c r="D31" s="347" t="s">
        <v>65</v>
      </c>
      <c r="E31" s="347" t="s">
        <v>66</v>
      </c>
      <c r="F31" s="347" t="s">
        <v>72</v>
      </c>
      <c r="G31" s="88"/>
      <c r="H31" s="88"/>
      <c r="I31" s="88"/>
      <c r="J31" s="330"/>
      <c r="K31" s="79">
        <v>11</v>
      </c>
      <c r="L31" s="79">
        <v>11</v>
      </c>
      <c r="M31" s="79">
        <v>3</v>
      </c>
      <c r="N31" s="89">
        <v>3</v>
      </c>
      <c r="O31" s="90">
        <v>0</v>
      </c>
      <c r="P31" s="91">
        <f>N31+O31</f>
        <v>3</v>
      </c>
      <c r="Q31" s="80">
        <f>IFERROR(P31/M31,"-")</f>
        <v>1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0.33333333333333</v>
      </c>
      <c r="BP31" s="119">
        <v>1</v>
      </c>
      <c r="BQ31" s="120">
        <f>IFERROR(BP31/BN31,"-")</f>
        <v>1</v>
      </c>
      <c r="BR31" s="121">
        <v>25000</v>
      </c>
      <c r="BS31" s="122">
        <f>IFERROR(BR31/BN31,"-")</f>
        <v>25000</v>
      </c>
      <c r="BT31" s="123"/>
      <c r="BU31" s="123"/>
      <c r="BV31" s="123">
        <v>1</v>
      </c>
      <c r="BW31" s="124">
        <v>2</v>
      </c>
      <c r="BX31" s="125">
        <f>IF(P31=0,"",IF(BW31=0,"",(BW31/P31)))</f>
        <v>0.66666666666667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>
        <v>25000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</v>
      </c>
      <c r="B32" s="347" t="s">
        <v>128</v>
      </c>
      <c r="C32" s="347"/>
      <c r="D32" s="347" t="s">
        <v>129</v>
      </c>
      <c r="E32" s="347" t="s">
        <v>130</v>
      </c>
      <c r="F32" s="347" t="s">
        <v>116</v>
      </c>
      <c r="G32" s="88" t="s">
        <v>125</v>
      </c>
      <c r="H32" s="88" t="s">
        <v>131</v>
      </c>
      <c r="I32" s="349" t="s">
        <v>132</v>
      </c>
      <c r="J32" s="330">
        <v>150000</v>
      </c>
      <c r="K32" s="79">
        <v>13</v>
      </c>
      <c r="L32" s="79">
        <v>0</v>
      </c>
      <c r="M32" s="79">
        <v>91</v>
      </c>
      <c r="N32" s="89">
        <v>4</v>
      </c>
      <c r="O32" s="90">
        <v>0</v>
      </c>
      <c r="P32" s="91">
        <f>N32+O32</f>
        <v>4</v>
      </c>
      <c r="Q32" s="80">
        <f>IFERROR(P32/M32,"-")</f>
        <v>0.043956043956044</v>
      </c>
      <c r="R32" s="79">
        <v>0</v>
      </c>
      <c r="S32" s="79">
        <v>2</v>
      </c>
      <c r="T32" s="80">
        <f>IFERROR(R32/(P32),"-")</f>
        <v>0</v>
      </c>
      <c r="U32" s="336">
        <f>IFERROR(J32/SUM(N32:O33),"-")</f>
        <v>21428.571428571</v>
      </c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>
        <f>SUM(X32:X33)-SUM(J32:J33)</f>
        <v>-150000</v>
      </c>
      <c r="AB32" s="83">
        <f>SUM(X32:X33)/SUM(J32:J33)</f>
        <v>0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2</v>
      </c>
      <c r="AN32" s="99">
        <f>IF(P32=0,"",IF(AM32=0,"",(AM32/P32)))</f>
        <v>0.5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0.25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1</v>
      </c>
      <c r="CG32" s="132">
        <f>IF(P32=0,"",IF(CF32=0,"",(CF32/P32)))</f>
        <v>0.25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133</v>
      </c>
      <c r="C33" s="347"/>
      <c r="D33" s="347" t="s">
        <v>129</v>
      </c>
      <c r="E33" s="347" t="s">
        <v>130</v>
      </c>
      <c r="F33" s="347" t="s">
        <v>72</v>
      </c>
      <c r="G33" s="88"/>
      <c r="H33" s="88"/>
      <c r="I33" s="88"/>
      <c r="J33" s="330"/>
      <c r="K33" s="79">
        <v>74</v>
      </c>
      <c r="L33" s="79">
        <v>26</v>
      </c>
      <c r="M33" s="79">
        <v>20</v>
      </c>
      <c r="N33" s="89">
        <v>3</v>
      </c>
      <c r="O33" s="90">
        <v>0</v>
      </c>
      <c r="P33" s="91">
        <f>N33+O33</f>
        <v>3</v>
      </c>
      <c r="Q33" s="80">
        <f>IFERROR(P33/M33,"-")</f>
        <v>0.15</v>
      </c>
      <c r="R33" s="79">
        <v>0</v>
      </c>
      <c r="S33" s="79">
        <v>1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0.33333333333333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0.33333333333333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1</v>
      </c>
      <c r="CG33" s="132">
        <f>IF(P33=0,"",IF(CF33=0,"",(CF33/P33)))</f>
        <v>0.33333333333333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0.44090909090909</v>
      </c>
      <c r="B34" s="347" t="s">
        <v>134</v>
      </c>
      <c r="C34" s="347"/>
      <c r="D34" s="347" t="s">
        <v>65</v>
      </c>
      <c r="E34" s="347" t="s">
        <v>66</v>
      </c>
      <c r="F34" s="347" t="s">
        <v>67</v>
      </c>
      <c r="G34" s="88" t="s">
        <v>135</v>
      </c>
      <c r="H34" s="88" t="s">
        <v>126</v>
      </c>
      <c r="I34" s="88" t="s">
        <v>136</v>
      </c>
      <c r="J34" s="330">
        <v>220000</v>
      </c>
      <c r="K34" s="79">
        <v>0</v>
      </c>
      <c r="L34" s="79">
        <v>0</v>
      </c>
      <c r="M34" s="79">
        <v>0</v>
      </c>
      <c r="N34" s="89">
        <v>13</v>
      </c>
      <c r="O34" s="90">
        <v>0</v>
      </c>
      <c r="P34" s="91">
        <f>N34+O34</f>
        <v>13</v>
      </c>
      <c r="Q34" s="80" t="str">
        <f>IFERROR(P34/M34,"-")</f>
        <v>-</v>
      </c>
      <c r="R34" s="79">
        <v>1</v>
      </c>
      <c r="S34" s="79">
        <v>2</v>
      </c>
      <c r="T34" s="80">
        <f>IFERROR(R34/(P34),"-")</f>
        <v>0.076923076923077</v>
      </c>
      <c r="U34" s="336">
        <f>IFERROR(J34/SUM(N34:O35),"-")</f>
        <v>15714.285714286</v>
      </c>
      <c r="V34" s="82">
        <v>3</v>
      </c>
      <c r="W34" s="80">
        <f>IF(P34=0,"-",V34/P34)</f>
        <v>0.23076923076923</v>
      </c>
      <c r="X34" s="335">
        <v>97000</v>
      </c>
      <c r="Y34" s="336">
        <f>IFERROR(X34/P34,"-")</f>
        <v>7461.5384615385</v>
      </c>
      <c r="Z34" s="336">
        <f>IFERROR(X34/V34,"-")</f>
        <v>32333.333333333</v>
      </c>
      <c r="AA34" s="330">
        <f>SUM(X34:X35)-SUM(J34:J35)</f>
        <v>-123000</v>
      </c>
      <c r="AB34" s="83">
        <f>SUM(X34:X35)/SUM(J34:J35)</f>
        <v>0.44090909090909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3</v>
      </c>
      <c r="BF34" s="111">
        <f>IF(P34=0,"",IF(BE34=0,"",(BE34/P34)))</f>
        <v>0.23076923076923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6</v>
      </c>
      <c r="BO34" s="118">
        <f>IF(P34=0,"",IF(BN34=0,"",(BN34/P34)))</f>
        <v>0.46153846153846</v>
      </c>
      <c r="BP34" s="119">
        <v>1</v>
      </c>
      <c r="BQ34" s="120">
        <f>IFERROR(BP34/BN34,"-")</f>
        <v>0.16666666666667</v>
      </c>
      <c r="BR34" s="121">
        <v>60000</v>
      </c>
      <c r="BS34" s="122">
        <f>IFERROR(BR34/BN34,"-")</f>
        <v>10000</v>
      </c>
      <c r="BT34" s="123"/>
      <c r="BU34" s="123"/>
      <c r="BV34" s="123">
        <v>1</v>
      </c>
      <c r="BW34" s="124">
        <v>4</v>
      </c>
      <c r="BX34" s="125">
        <f>IF(P34=0,"",IF(BW34=0,"",(BW34/P34)))</f>
        <v>0.30769230769231</v>
      </c>
      <c r="BY34" s="126">
        <v>2</v>
      </c>
      <c r="BZ34" s="127">
        <f>IFERROR(BY34/BW34,"-")</f>
        <v>0.5</v>
      </c>
      <c r="CA34" s="128">
        <v>37000</v>
      </c>
      <c r="CB34" s="129">
        <f>IFERROR(CA34/BW34,"-")</f>
        <v>9250</v>
      </c>
      <c r="CC34" s="130">
        <v>1</v>
      </c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3</v>
      </c>
      <c r="CP34" s="139">
        <v>97000</v>
      </c>
      <c r="CQ34" s="139">
        <v>60000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137</v>
      </c>
      <c r="C35" s="347"/>
      <c r="D35" s="347" t="s">
        <v>65</v>
      </c>
      <c r="E35" s="347" t="s">
        <v>66</v>
      </c>
      <c r="F35" s="347" t="s">
        <v>72</v>
      </c>
      <c r="G35" s="88"/>
      <c r="H35" s="88"/>
      <c r="I35" s="88"/>
      <c r="J35" s="330"/>
      <c r="K35" s="79">
        <v>32</v>
      </c>
      <c r="L35" s="79">
        <v>16</v>
      </c>
      <c r="M35" s="79">
        <v>5</v>
      </c>
      <c r="N35" s="89">
        <v>1</v>
      </c>
      <c r="O35" s="90">
        <v>0</v>
      </c>
      <c r="P35" s="91">
        <f>N35+O35</f>
        <v>1</v>
      </c>
      <c r="Q35" s="80">
        <f>IFERROR(P35/M35,"-")</f>
        <v>0.2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1</v>
      </c>
      <c r="BX35" s="125">
        <f>IF(P35=0,"",IF(BW35=0,"",(BW35/P35)))</f>
        <v>1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0.94</v>
      </c>
      <c r="B36" s="347" t="s">
        <v>138</v>
      </c>
      <c r="C36" s="347"/>
      <c r="D36" s="347" t="s">
        <v>114</v>
      </c>
      <c r="E36" s="347" t="s">
        <v>130</v>
      </c>
      <c r="F36" s="347" t="s">
        <v>116</v>
      </c>
      <c r="G36" s="88" t="s">
        <v>135</v>
      </c>
      <c r="H36" s="88" t="s">
        <v>131</v>
      </c>
      <c r="I36" s="88" t="s">
        <v>139</v>
      </c>
      <c r="J36" s="330">
        <v>150000</v>
      </c>
      <c r="K36" s="79">
        <v>33</v>
      </c>
      <c r="L36" s="79">
        <v>0</v>
      </c>
      <c r="M36" s="79">
        <v>105</v>
      </c>
      <c r="N36" s="89">
        <v>10</v>
      </c>
      <c r="O36" s="90">
        <v>0</v>
      </c>
      <c r="P36" s="91">
        <f>N36+O36</f>
        <v>10</v>
      </c>
      <c r="Q36" s="80">
        <f>IFERROR(P36/M36,"-")</f>
        <v>0.095238095238095</v>
      </c>
      <c r="R36" s="79">
        <v>2</v>
      </c>
      <c r="S36" s="79">
        <v>1</v>
      </c>
      <c r="T36" s="80">
        <f>IFERROR(R36/(P36),"-")</f>
        <v>0.2</v>
      </c>
      <c r="U36" s="336">
        <f>IFERROR(J36/SUM(N36:O37),"-")</f>
        <v>11538.461538462</v>
      </c>
      <c r="V36" s="82">
        <v>3</v>
      </c>
      <c r="W36" s="80">
        <f>IF(P36=0,"-",V36/P36)</f>
        <v>0.3</v>
      </c>
      <c r="X36" s="335">
        <v>123000</v>
      </c>
      <c r="Y36" s="336">
        <f>IFERROR(X36/P36,"-")</f>
        <v>12300</v>
      </c>
      <c r="Z36" s="336">
        <f>IFERROR(X36/V36,"-")</f>
        <v>41000</v>
      </c>
      <c r="AA36" s="330">
        <f>SUM(X36:X37)-SUM(J36:J37)</f>
        <v>-9000</v>
      </c>
      <c r="AB36" s="83">
        <f>SUM(X36:X37)/SUM(J36:J37)</f>
        <v>0.94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0.1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>
        <v>1</v>
      </c>
      <c r="AW36" s="105">
        <f>IF(P36=0,"",IF(AV36=0,"",(AV36/P36)))</f>
        <v>0.1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1</v>
      </c>
      <c r="BF36" s="111">
        <f>IF(P36=0,"",IF(BE36=0,"",(BE36/P36)))</f>
        <v>0.1</v>
      </c>
      <c r="BG36" s="110">
        <v>1</v>
      </c>
      <c r="BH36" s="112">
        <f>IFERROR(BG36/BE36,"-")</f>
        <v>1</v>
      </c>
      <c r="BI36" s="113">
        <v>3000</v>
      </c>
      <c r="BJ36" s="114">
        <f>IFERROR(BI36/BE36,"-")</f>
        <v>3000</v>
      </c>
      <c r="BK36" s="115">
        <v>1</v>
      </c>
      <c r="BL36" s="115"/>
      <c r="BM36" s="115"/>
      <c r="BN36" s="117">
        <v>2</v>
      </c>
      <c r="BO36" s="118">
        <f>IF(P36=0,"",IF(BN36=0,"",(BN36/P36)))</f>
        <v>0.2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4</v>
      </c>
      <c r="BX36" s="125">
        <f>IF(P36=0,"",IF(BW36=0,"",(BW36/P36)))</f>
        <v>0.4</v>
      </c>
      <c r="BY36" s="126">
        <v>2</v>
      </c>
      <c r="BZ36" s="127">
        <f>IFERROR(BY36/BW36,"-")</f>
        <v>0.5</v>
      </c>
      <c r="CA36" s="128">
        <v>120000</v>
      </c>
      <c r="CB36" s="129">
        <f>IFERROR(CA36/BW36,"-")</f>
        <v>30000</v>
      </c>
      <c r="CC36" s="130">
        <v>1</v>
      </c>
      <c r="CD36" s="130"/>
      <c r="CE36" s="130">
        <v>1</v>
      </c>
      <c r="CF36" s="131">
        <v>1</v>
      </c>
      <c r="CG36" s="132">
        <f>IF(P36=0,"",IF(CF36=0,"",(CF36/P36)))</f>
        <v>0.1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3</v>
      </c>
      <c r="CP36" s="139">
        <v>123000</v>
      </c>
      <c r="CQ36" s="139">
        <v>115000</v>
      </c>
      <c r="CR36" s="139"/>
      <c r="CS36" s="140" t="str">
        <f>IF(AND(CQ36=0,CR36=0),"",IF(AND(CQ36&lt;=100000,CR36&lt;=100000),"",IF(CQ36/CP36&gt;0.7,"男高",IF(CR36/CP36&gt;0.7,"女高",""))))</f>
        <v>男高</v>
      </c>
    </row>
    <row r="37" spans="1:98">
      <c r="A37" s="78"/>
      <c r="B37" s="347" t="s">
        <v>140</v>
      </c>
      <c r="C37" s="347"/>
      <c r="D37" s="347" t="s">
        <v>114</v>
      </c>
      <c r="E37" s="347" t="s">
        <v>130</v>
      </c>
      <c r="F37" s="347" t="s">
        <v>72</v>
      </c>
      <c r="G37" s="88"/>
      <c r="H37" s="88"/>
      <c r="I37" s="88"/>
      <c r="J37" s="330"/>
      <c r="K37" s="79">
        <v>24</v>
      </c>
      <c r="L37" s="79">
        <v>18</v>
      </c>
      <c r="M37" s="79">
        <v>5</v>
      </c>
      <c r="N37" s="89">
        <v>3</v>
      </c>
      <c r="O37" s="90">
        <v>0</v>
      </c>
      <c r="P37" s="91">
        <f>N37+O37</f>
        <v>3</v>
      </c>
      <c r="Q37" s="80">
        <f>IFERROR(P37/M37,"-")</f>
        <v>0.6</v>
      </c>
      <c r="R37" s="79">
        <v>0</v>
      </c>
      <c r="S37" s="79">
        <v>0</v>
      </c>
      <c r="T37" s="80">
        <f>IFERROR(R37/(P37),"-")</f>
        <v>0</v>
      </c>
      <c r="U37" s="336"/>
      <c r="V37" s="82">
        <v>1</v>
      </c>
      <c r="W37" s="80">
        <f>IF(P37=0,"-",V37/P37)</f>
        <v>0.33333333333333</v>
      </c>
      <c r="X37" s="335">
        <v>18000</v>
      </c>
      <c r="Y37" s="336">
        <f>IFERROR(X37/P37,"-")</f>
        <v>6000</v>
      </c>
      <c r="Z37" s="336">
        <f>IFERROR(X37/V37,"-")</f>
        <v>18000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2</v>
      </c>
      <c r="BO37" s="118">
        <f>IF(P37=0,"",IF(BN37=0,"",(BN37/P37)))</f>
        <v>0.66666666666667</v>
      </c>
      <c r="BP37" s="119">
        <v>1</v>
      </c>
      <c r="BQ37" s="120">
        <f>IFERROR(BP37/BN37,"-")</f>
        <v>0.5</v>
      </c>
      <c r="BR37" s="121">
        <v>75000</v>
      </c>
      <c r="BS37" s="122">
        <f>IFERROR(BR37/BN37,"-")</f>
        <v>37500</v>
      </c>
      <c r="BT37" s="123"/>
      <c r="BU37" s="123"/>
      <c r="BV37" s="123">
        <v>1</v>
      </c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>
        <v>1</v>
      </c>
      <c r="CG37" s="132">
        <f>IF(P37=0,"",IF(CF37=0,"",(CF37/P37)))</f>
        <v>0.33333333333333</v>
      </c>
      <c r="CH37" s="133">
        <v>1</v>
      </c>
      <c r="CI37" s="134">
        <f>IFERROR(CH37/CF37,"-")</f>
        <v>1</v>
      </c>
      <c r="CJ37" s="135">
        <v>8000</v>
      </c>
      <c r="CK37" s="136">
        <f>IFERROR(CJ37/CF37,"-")</f>
        <v>8000</v>
      </c>
      <c r="CL37" s="137"/>
      <c r="CM37" s="137">
        <v>1</v>
      </c>
      <c r="CN37" s="137"/>
      <c r="CO37" s="138">
        <v>1</v>
      </c>
      <c r="CP37" s="139">
        <v>18000</v>
      </c>
      <c r="CQ37" s="139">
        <v>75000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0.10833333333333</v>
      </c>
      <c r="B38" s="347" t="s">
        <v>141</v>
      </c>
      <c r="C38" s="347"/>
      <c r="D38" s="347" t="s">
        <v>142</v>
      </c>
      <c r="E38" s="347" t="s">
        <v>66</v>
      </c>
      <c r="F38" s="347" t="s">
        <v>67</v>
      </c>
      <c r="G38" s="88" t="s">
        <v>143</v>
      </c>
      <c r="H38" s="88" t="s">
        <v>126</v>
      </c>
      <c r="I38" s="349" t="s">
        <v>132</v>
      </c>
      <c r="J38" s="330">
        <v>120000</v>
      </c>
      <c r="K38" s="79">
        <v>0</v>
      </c>
      <c r="L38" s="79">
        <v>0</v>
      </c>
      <c r="M38" s="79">
        <v>0</v>
      </c>
      <c r="N38" s="89">
        <v>16</v>
      </c>
      <c r="O38" s="90">
        <v>0</v>
      </c>
      <c r="P38" s="91">
        <f>N38+O38</f>
        <v>16</v>
      </c>
      <c r="Q38" s="80" t="str">
        <f>IFERROR(P38/M38,"-")</f>
        <v>-</v>
      </c>
      <c r="R38" s="79">
        <v>0</v>
      </c>
      <c r="S38" s="79">
        <v>2</v>
      </c>
      <c r="T38" s="80">
        <f>IFERROR(R38/(P38),"-")</f>
        <v>0</v>
      </c>
      <c r="U38" s="336">
        <f>IFERROR(J38/SUM(N38:O39),"-")</f>
        <v>6666.6666666667</v>
      </c>
      <c r="V38" s="82">
        <v>2</v>
      </c>
      <c r="W38" s="80">
        <f>IF(P38=0,"-",V38/P38)</f>
        <v>0.125</v>
      </c>
      <c r="X38" s="335">
        <v>13000</v>
      </c>
      <c r="Y38" s="336">
        <f>IFERROR(X38/P38,"-")</f>
        <v>812.5</v>
      </c>
      <c r="Z38" s="336">
        <f>IFERROR(X38/V38,"-")</f>
        <v>6500</v>
      </c>
      <c r="AA38" s="330">
        <f>SUM(X38:X39)-SUM(J38:J39)</f>
        <v>-107000</v>
      </c>
      <c r="AB38" s="83">
        <f>SUM(X38:X39)/SUM(J38:J39)</f>
        <v>0.10833333333333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2</v>
      </c>
      <c r="AN38" s="99">
        <f>IF(P38=0,"",IF(AM38=0,"",(AM38/P38)))</f>
        <v>0.125</v>
      </c>
      <c r="AO38" s="98">
        <v>1</v>
      </c>
      <c r="AP38" s="100">
        <f>IFERROR(AO38/AM38,"-")</f>
        <v>0.5</v>
      </c>
      <c r="AQ38" s="101">
        <v>3000</v>
      </c>
      <c r="AR38" s="102">
        <f>IFERROR(AQ38/AM38,"-")</f>
        <v>1500</v>
      </c>
      <c r="AS38" s="103">
        <v>1</v>
      </c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0.125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8</v>
      </c>
      <c r="BO38" s="118">
        <f>IF(P38=0,"",IF(BN38=0,"",(BN38/P38)))</f>
        <v>0.5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4</v>
      </c>
      <c r="BX38" s="125">
        <f>IF(P38=0,"",IF(BW38=0,"",(BW38/P38)))</f>
        <v>0.25</v>
      </c>
      <c r="BY38" s="126">
        <v>1</v>
      </c>
      <c r="BZ38" s="127">
        <f>IFERROR(BY38/BW38,"-")</f>
        <v>0.25</v>
      </c>
      <c r="CA38" s="128">
        <v>10000</v>
      </c>
      <c r="CB38" s="129">
        <f>IFERROR(CA38/BW38,"-")</f>
        <v>2500</v>
      </c>
      <c r="CC38" s="130">
        <v>1</v>
      </c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2</v>
      </c>
      <c r="CP38" s="139">
        <v>13000</v>
      </c>
      <c r="CQ38" s="139">
        <v>10000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144</v>
      </c>
      <c r="C39" s="347"/>
      <c r="D39" s="347" t="s">
        <v>142</v>
      </c>
      <c r="E39" s="347" t="s">
        <v>66</v>
      </c>
      <c r="F39" s="347" t="s">
        <v>72</v>
      </c>
      <c r="G39" s="88"/>
      <c r="H39" s="88"/>
      <c r="I39" s="88"/>
      <c r="J39" s="330"/>
      <c r="K39" s="79">
        <v>28</v>
      </c>
      <c r="L39" s="79">
        <v>19</v>
      </c>
      <c r="M39" s="79">
        <v>23</v>
      </c>
      <c r="N39" s="89">
        <v>2</v>
      </c>
      <c r="O39" s="90">
        <v>0</v>
      </c>
      <c r="P39" s="91">
        <f>N39+O39</f>
        <v>2</v>
      </c>
      <c r="Q39" s="80">
        <f>IFERROR(P39/M39,"-")</f>
        <v>0.08695652173913</v>
      </c>
      <c r="R39" s="79">
        <v>1</v>
      </c>
      <c r="S39" s="79">
        <v>0</v>
      </c>
      <c r="T39" s="80">
        <f>IFERROR(R39/(P39),"-")</f>
        <v>0.5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1</v>
      </c>
      <c r="BX39" s="125">
        <f>IF(P39=0,"",IF(BW39=0,"",(BW39/P39)))</f>
        <v>0.5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0.19166666666667</v>
      </c>
      <c r="B40" s="347" t="s">
        <v>145</v>
      </c>
      <c r="C40" s="347"/>
      <c r="D40" s="347" t="s">
        <v>146</v>
      </c>
      <c r="E40" s="347" t="s">
        <v>130</v>
      </c>
      <c r="F40" s="347" t="s">
        <v>116</v>
      </c>
      <c r="G40" s="88" t="s">
        <v>143</v>
      </c>
      <c r="H40" s="88" t="s">
        <v>126</v>
      </c>
      <c r="I40" s="348" t="s">
        <v>117</v>
      </c>
      <c r="J40" s="330">
        <v>120000</v>
      </c>
      <c r="K40" s="79">
        <v>23</v>
      </c>
      <c r="L40" s="79">
        <v>0</v>
      </c>
      <c r="M40" s="79">
        <v>129</v>
      </c>
      <c r="N40" s="89">
        <v>8</v>
      </c>
      <c r="O40" s="90">
        <v>0</v>
      </c>
      <c r="P40" s="91">
        <f>N40+O40</f>
        <v>8</v>
      </c>
      <c r="Q40" s="80">
        <f>IFERROR(P40/M40,"-")</f>
        <v>0.062015503875969</v>
      </c>
      <c r="R40" s="79">
        <v>0</v>
      </c>
      <c r="S40" s="79">
        <v>2</v>
      </c>
      <c r="T40" s="80">
        <f>IFERROR(R40/(P40),"-")</f>
        <v>0</v>
      </c>
      <c r="U40" s="336">
        <f>IFERROR(J40/SUM(N40:O41),"-")</f>
        <v>10000</v>
      </c>
      <c r="V40" s="82">
        <v>1</v>
      </c>
      <c r="W40" s="80">
        <f>IF(P40=0,"-",V40/P40)</f>
        <v>0.125</v>
      </c>
      <c r="X40" s="335">
        <v>3000</v>
      </c>
      <c r="Y40" s="336">
        <f>IFERROR(X40/P40,"-")</f>
        <v>375</v>
      </c>
      <c r="Z40" s="336">
        <f>IFERROR(X40/V40,"-")</f>
        <v>3000</v>
      </c>
      <c r="AA40" s="330">
        <f>SUM(X40:X41)-SUM(J40:J41)</f>
        <v>-97000</v>
      </c>
      <c r="AB40" s="83">
        <f>SUM(X40:X41)/SUM(J40:J41)</f>
        <v>0.19166666666667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2</v>
      </c>
      <c r="AN40" s="99">
        <f>IF(P40=0,"",IF(AM40=0,"",(AM40/P40)))</f>
        <v>0.25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>
        <v>1</v>
      </c>
      <c r="AW40" s="105">
        <f>IF(P40=0,"",IF(AV40=0,"",(AV40/P40)))</f>
        <v>0.125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>
        <v>2</v>
      </c>
      <c r="BF40" s="111">
        <f>IF(P40=0,"",IF(BE40=0,"",(BE40/P40)))</f>
        <v>0.25</v>
      </c>
      <c r="BG40" s="110">
        <v>1</v>
      </c>
      <c r="BH40" s="112">
        <f>IFERROR(BG40/BE40,"-")</f>
        <v>0.5</v>
      </c>
      <c r="BI40" s="113">
        <v>3000</v>
      </c>
      <c r="BJ40" s="114">
        <f>IFERROR(BI40/BE40,"-")</f>
        <v>1500</v>
      </c>
      <c r="BK40" s="115">
        <v>1</v>
      </c>
      <c r="BL40" s="115"/>
      <c r="BM40" s="115"/>
      <c r="BN40" s="117">
        <v>3</v>
      </c>
      <c r="BO40" s="118">
        <f>IF(P40=0,"",IF(BN40=0,"",(BN40/P40)))</f>
        <v>0.375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3000</v>
      </c>
      <c r="CQ40" s="139">
        <v>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147</v>
      </c>
      <c r="C41" s="347"/>
      <c r="D41" s="347" t="s">
        <v>146</v>
      </c>
      <c r="E41" s="347" t="s">
        <v>130</v>
      </c>
      <c r="F41" s="347" t="s">
        <v>72</v>
      </c>
      <c r="G41" s="88"/>
      <c r="H41" s="88"/>
      <c r="I41" s="88"/>
      <c r="J41" s="330"/>
      <c r="K41" s="79">
        <v>41</v>
      </c>
      <c r="L41" s="79">
        <v>23</v>
      </c>
      <c r="M41" s="79">
        <v>22</v>
      </c>
      <c r="N41" s="89">
        <v>4</v>
      </c>
      <c r="O41" s="90">
        <v>0</v>
      </c>
      <c r="P41" s="91">
        <f>N41+O41</f>
        <v>4</v>
      </c>
      <c r="Q41" s="80">
        <f>IFERROR(P41/M41,"-")</f>
        <v>0.18181818181818</v>
      </c>
      <c r="R41" s="79">
        <v>0</v>
      </c>
      <c r="S41" s="79">
        <v>1</v>
      </c>
      <c r="T41" s="80">
        <f>IFERROR(R41/(P41),"-")</f>
        <v>0</v>
      </c>
      <c r="U41" s="336"/>
      <c r="V41" s="82">
        <v>1</v>
      </c>
      <c r="W41" s="80">
        <f>IF(P41=0,"-",V41/P41)</f>
        <v>0.25</v>
      </c>
      <c r="X41" s="335">
        <v>20000</v>
      </c>
      <c r="Y41" s="336">
        <f>IFERROR(X41/P41,"-")</f>
        <v>5000</v>
      </c>
      <c r="Z41" s="336">
        <f>IFERROR(X41/V41,"-")</f>
        <v>20000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3</v>
      </c>
      <c r="BO41" s="118">
        <f>IF(P41=0,"",IF(BN41=0,"",(BN41/P41)))</f>
        <v>0.75</v>
      </c>
      <c r="BP41" s="119">
        <v>1</v>
      </c>
      <c r="BQ41" s="120">
        <f>IFERROR(BP41/BN41,"-")</f>
        <v>0.33333333333333</v>
      </c>
      <c r="BR41" s="121">
        <v>20000</v>
      </c>
      <c r="BS41" s="122">
        <f>IFERROR(BR41/BN41,"-")</f>
        <v>6666.6666666667</v>
      </c>
      <c r="BT41" s="123"/>
      <c r="BU41" s="123">
        <v>1</v>
      </c>
      <c r="BV41" s="123"/>
      <c r="BW41" s="124">
        <v>1</v>
      </c>
      <c r="BX41" s="125">
        <f>IF(P41=0,"",IF(BW41=0,"",(BW41/P41)))</f>
        <v>0.25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20000</v>
      </c>
      <c r="CQ41" s="139">
        <v>20000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0.084615384615385</v>
      </c>
      <c r="B42" s="347" t="s">
        <v>148</v>
      </c>
      <c r="C42" s="347"/>
      <c r="D42" s="347" t="s">
        <v>149</v>
      </c>
      <c r="E42" s="347" t="s">
        <v>80</v>
      </c>
      <c r="F42" s="347" t="s">
        <v>67</v>
      </c>
      <c r="G42" s="88" t="s">
        <v>150</v>
      </c>
      <c r="H42" s="88" t="s">
        <v>110</v>
      </c>
      <c r="I42" s="349" t="s">
        <v>132</v>
      </c>
      <c r="J42" s="330">
        <v>130000</v>
      </c>
      <c r="K42" s="79">
        <v>0</v>
      </c>
      <c r="L42" s="79">
        <v>0</v>
      </c>
      <c r="M42" s="79">
        <v>0</v>
      </c>
      <c r="N42" s="89">
        <v>19</v>
      </c>
      <c r="O42" s="90">
        <v>0</v>
      </c>
      <c r="P42" s="91">
        <f>N42+O42</f>
        <v>19</v>
      </c>
      <c r="Q42" s="80" t="str">
        <f>IFERROR(P42/M42,"-")</f>
        <v>-</v>
      </c>
      <c r="R42" s="79">
        <v>0</v>
      </c>
      <c r="S42" s="79">
        <v>4</v>
      </c>
      <c r="T42" s="80">
        <f>IFERROR(R42/(P42),"-")</f>
        <v>0</v>
      </c>
      <c r="U42" s="336">
        <f>IFERROR(J42/SUM(N42:O43),"-")</f>
        <v>6190.4761904762</v>
      </c>
      <c r="V42" s="82">
        <v>1</v>
      </c>
      <c r="W42" s="80">
        <f>IF(P42=0,"-",V42/P42)</f>
        <v>0.052631578947368</v>
      </c>
      <c r="X42" s="335">
        <v>11000</v>
      </c>
      <c r="Y42" s="336">
        <f>IFERROR(X42/P42,"-")</f>
        <v>578.94736842105</v>
      </c>
      <c r="Z42" s="336">
        <f>IFERROR(X42/V42,"-")</f>
        <v>11000</v>
      </c>
      <c r="AA42" s="330">
        <f>SUM(X42:X43)-SUM(J42:J43)</f>
        <v>-119000</v>
      </c>
      <c r="AB42" s="83">
        <f>SUM(X42:X43)/SUM(J42:J43)</f>
        <v>0.084615384615385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0.052631578947368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>
        <v>2</v>
      </c>
      <c r="AW42" s="105">
        <f>IF(P42=0,"",IF(AV42=0,"",(AV42/P42)))</f>
        <v>0.10526315789474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>
        <v>5</v>
      </c>
      <c r="BF42" s="111">
        <f>IF(P42=0,"",IF(BE42=0,"",(BE42/P42)))</f>
        <v>0.26315789473684</v>
      </c>
      <c r="BG42" s="110">
        <v>1</v>
      </c>
      <c r="BH42" s="112">
        <f>IFERROR(BG42/BE42,"-")</f>
        <v>0.2</v>
      </c>
      <c r="BI42" s="113">
        <v>11000</v>
      </c>
      <c r="BJ42" s="114">
        <f>IFERROR(BI42/BE42,"-")</f>
        <v>2200</v>
      </c>
      <c r="BK42" s="115"/>
      <c r="BL42" s="115"/>
      <c r="BM42" s="115">
        <v>1</v>
      </c>
      <c r="BN42" s="117">
        <v>9</v>
      </c>
      <c r="BO42" s="118">
        <f>IF(P42=0,"",IF(BN42=0,"",(BN42/P42)))</f>
        <v>0.47368421052632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0.10526315789474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11000</v>
      </c>
      <c r="CQ42" s="139">
        <v>11000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151</v>
      </c>
      <c r="C43" s="347"/>
      <c r="D43" s="347" t="s">
        <v>149</v>
      </c>
      <c r="E43" s="347" t="s">
        <v>80</v>
      </c>
      <c r="F43" s="347" t="s">
        <v>72</v>
      </c>
      <c r="G43" s="88"/>
      <c r="H43" s="88"/>
      <c r="I43" s="88"/>
      <c r="J43" s="330"/>
      <c r="K43" s="79">
        <v>13</v>
      </c>
      <c r="L43" s="79">
        <v>8</v>
      </c>
      <c r="M43" s="79">
        <v>3</v>
      </c>
      <c r="N43" s="89">
        <v>2</v>
      </c>
      <c r="O43" s="90">
        <v>0</v>
      </c>
      <c r="P43" s="91">
        <f>N43+O43</f>
        <v>2</v>
      </c>
      <c r="Q43" s="80">
        <f>IFERROR(P43/M43,"-")</f>
        <v>0.66666666666667</v>
      </c>
      <c r="R43" s="79">
        <v>0</v>
      </c>
      <c r="S43" s="79">
        <v>0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2</v>
      </c>
      <c r="BX43" s="125">
        <f>IF(P43=0,"",IF(BW43=0,"",(BW43/P43)))</f>
        <v>1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</v>
      </c>
      <c r="B44" s="347" t="s">
        <v>152</v>
      </c>
      <c r="C44" s="347"/>
      <c r="D44" s="347" t="s">
        <v>153</v>
      </c>
      <c r="E44" s="347" t="s">
        <v>154</v>
      </c>
      <c r="F44" s="347" t="s">
        <v>67</v>
      </c>
      <c r="G44" s="88" t="s">
        <v>150</v>
      </c>
      <c r="H44" s="88" t="s">
        <v>155</v>
      </c>
      <c r="I44" s="349" t="s">
        <v>156</v>
      </c>
      <c r="J44" s="330">
        <v>65000</v>
      </c>
      <c r="K44" s="79">
        <v>0</v>
      </c>
      <c r="L44" s="79">
        <v>0</v>
      </c>
      <c r="M44" s="79">
        <v>0</v>
      </c>
      <c r="N44" s="89">
        <v>3</v>
      </c>
      <c r="O44" s="90">
        <v>0</v>
      </c>
      <c r="P44" s="91">
        <f>N44+O44</f>
        <v>3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>
        <f>IFERROR(J44/SUM(N44:O45),"-")</f>
        <v>16250</v>
      </c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>
        <f>SUM(X44:X45)-SUM(J44:J45)</f>
        <v>-65000</v>
      </c>
      <c r="AB44" s="83">
        <f>SUM(X44:X45)/SUM(J44:J45)</f>
        <v>0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>
        <v>2</v>
      </c>
      <c r="BX44" s="125">
        <f>IF(P44=0,"",IF(BW44=0,"",(BW44/P44)))</f>
        <v>0.66666666666667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>
        <v>1</v>
      </c>
      <c r="CG44" s="132">
        <f>IF(P44=0,"",IF(CF44=0,"",(CF44/P44)))</f>
        <v>0.33333333333333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157</v>
      </c>
      <c r="C45" s="347"/>
      <c r="D45" s="347" t="s">
        <v>153</v>
      </c>
      <c r="E45" s="347" t="s">
        <v>154</v>
      </c>
      <c r="F45" s="347" t="s">
        <v>72</v>
      </c>
      <c r="G45" s="88"/>
      <c r="H45" s="88"/>
      <c r="I45" s="88"/>
      <c r="J45" s="330"/>
      <c r="K45" s="79">
        <v>10</v>
      </c>
      <c r="L45" s="79">
        <v>7</v>
      </c>
      <c r="M45" s="79">
        <v>6</v>
      </c>
      <c r="N45" s="89">
        <v>1</v>
      </c>
      <c r="O45" s="90">
        <v>0</v>
      </c>
      <c r="P45" s="91">
        <f>N45+O45</f>
        <v>1</v>
      </c>
      <c r="Q45" s="80">
        <f>IFERROR(P45/M45,"-")</f>
        <v>0.16666666666667</v>
      </c>
      <c r="R45" s="79">
        <v>0</v>
      </c>
      <c r="S45" s="79">
        <v>0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</v>
      </c>
      <c r="B46" s="347" t="s">
        <v>158</v>
      </c>
      <c r="C46" s="347"/>
      <c r="D46" s="347" t="s">
        <v>159</v>
      </c>
      <c r="E46" s="347" t="s">
        <v>89</v>
      </c>
      <c r="F46" s="347" t="s">
        <v>67</v>
      </c>
      <c r="G46" s="88" t="s">
        <v>150</v>
      </c>
      <c r="H46" s="88" t="s">
        <v>155</v>
      </c>
      <c r="I46" s="348" t="s">
        <v>117</v>
      </c>
      <c r="J46" s="330">
        <v>65000</v>
      </c>
      <c r="K46" s="79">
        <v>0</v>
      </c>
      <c r="L46" s="79">
        <v>0</v>
      </c>
      <c r="M46" s="79">
        <v>0</v>
      </c>
      <c r="N46" s="89">
        <v>1</v>
      </c>
      <c r="O46" s="90">
        <v>0</v>
      </c>
      <c r="P46" s="91">
        <f>N46+O46</f>
        <v>1</v>
      </c>
      <c r="Q46" s="80" t="str">
        <f>IFERROR(P46/M46,"-")</f>
        <v>-</v>
      </c>
      <c r="R46" s="79">
        <v>0</v>
      </c>
      <c r="S46" s="79">
        <v>0</v>
      </c>
      <c r="T46" s="80">
        <f>IFERROR(R46/(P46),"-")</f>
        <v>0</v>
      </c>
      <c r="U46" s="336">
        <f>IFERROR(J46/SUM(N46:O47),"-")</f>
        <v>65000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SUM(X46:X47)-SUM(J46:J47)</f>
        <v>-65000</v>
      </c>
      <c r="AB46" s="83">
        <f>SUM(X46:X47)/SUM(J46:J47)</f>
        <v>0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1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160</v>
      </c>
      <c r="C47" s="347"/>
      <c r="D47" s="347" t="s">
        <v>159</v>
      </c>
      <c r="E47" s="347" t="s">
        <v>89</v>
      </c>
      <c r="F47" s="347" t="s">
        <v>72</v>
      </c>
      <c r="G47" s="88"/>
      <c r="H47" s="88"/>
      <c r="I47" s="88"/>
      <c r="J47" s="330"/>
      <c r="K47" s="79">
        <v>8</v>
      </c>
      <c r="L47" s="79">
        <v>6</v>
      </c>
      <c r="M47" s="79">
        <v>2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14.6</v>
      </c>
      <c r="B48" s="347" t="s">
        <v>161</v>
      </c>
      <c r="C48" s="347"/>
      <c r="D48" s="347" t="s">
        <v>159</v>
      </c>
      <c r="E48" s="347" t="s">
        <v>162</v>
      </c>
      <c r="F48" s="347" t="s">
        <v>67</v>
      </c>
      <c r="G48" s="88" t="s">
        <v>125</v>
      </c>
      <c r="H48" s="88" t="s">
        <v>155</v>
      </c>
      <c r="I48" s="349" t="s">
        <v>163</v>
      </c>
      <c r="J48" s="330">
        <v>60000</v>
      </c>
      <c r="K48" s="79">
        <v>0</v>
      </c>
      <c r="L48" s="79">
        <v>0</v>
      </c>
      <c r="M48" s="79">
        <v>0</v>
      </c>
      <c r="N48" s="89">
        <v>6</v>
      </c>
      <c r="O48" s="90">
        <v>0</v>
      </c>
      <c r="P48" s="91">
        <f>N48+O48</f>
        <v>6</v>
      </c>
      <c r="Q48" s="80" t="str">
        <f>IFERROR(P48/M48,"-")</f>
        <v>-</v>
      </c>
      <c r="R48" s="79">
        <v>1</v>
      </c>
      <c r="S48" s="79">
        <v>1</v>
      </c>
      <c r="T48" s="80">
        <f>IFERROR(R48/(P48),"-")</f>
        <v>0.16666666666667</v>
      </c>
      <c r="U48" s="336">
        <f>IFERROR(J48/SUM(N48:O49),"-")</f>
        <v>8571.4285714286</v>
      </c>
      <c r="V48" s="82">
        <v>1</v>
      </c>
      <c r="W48" s="80">
        <f>IF(P48=0,"-",V48/P48)</f>
        <v>0.16666666666667</v>
      </c>
      <c r="X48" s="335">
        <v>876000</v>
      </c>
      <c r="Y48" s="336">
        <f>IFERROR(X48/P48,"-")</f>
        <v>146000</v>
      </c>
      <c r="Z48" s="336">
        <f>IFERROR(X48/V48,"-")</f>
        <v>876000</v>
      </c>
      <c r="AA48" s="330">
        <f>SUM(X48:X49)-SUM(J48:J49)</f>
        <v>816000</v>
      </c>
      <c r="AB48" s="83">
        <f>SUM(X48:X49)/SUM(J48:J49)</f>
        <v>14.6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2</v>
      </c>
      <c r="AN48" s="99">
        <f>IF(P48=0,"",IF(AM48=0,"",(AM48/P48)))</f>
        <v>0.33333333333333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2</v>
      </c>
      <c r="BO48" s="118">
        <f>IF(P48=0,"",IF(BN48=0,"",(BN48/P48)))</f>
        <v>0.33333333333333</v>
      </c>
      <c r="BP48" s="119">
        <v>1</v>
      </c>
      <c r="BQ48" s="120">
        <f>IFERROR(BP48/BN48,"-")</f>
        <v>0.5</v>
      </c>
      <c r="BR48" s="121">
        <v>876000</v>
      </c>
      <c r="BS48" s="122">
        <f>IFERROR(BR48/BN48,"-")</f>
        <v>438000</v>
      </c>
      <c r="BT48" s="123"/>
      <c r="BU48" s="123"/>
      <c r="BV48" s="123">
        <v>1</v>
      </c>
      <c r="BW48" s="124">
        <v>2</v>
      </c>
      <c r="BX48" s="125">
        <f>IF(P48=0,"",IF(BW48=0,"",(BW48/P48)))</f>
        <v>0.33333333333333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876000</v>
      </c>
      <c r="CQ48" s="139">
        <v>876000</v>
      </c>
      <c r="CR48" s="139"/>
      <c r="CS48" s="140" t="str">
        <f>IF(AND(CQ48=0,CR48=0),"",IF(AND(CQ48&lt;=100000,CR48&lt;=100000),"",IF(CQ48/CP48&gt;0.7,"男高",IF(CR48/CP48&gt;0.7,"女高",""))))</f>
        <v>男高</v>
      </c>
    </row>
    <row r="49" spans="1:98">
      <c r="A49" s="78"/>
      <c r="B49" s="347" t="s">
        <v>164</v>
      </c>
      <c r="C49" s="347"/>
      <c r="D49" s="347" t="s">
        <v>159</v>
      </c>
      <c r="E49" s="347" t="s">
        <v>162</v>
      </c>
      <c r="F49" s="347" t="s">
        <v>72</v>
      </c>
      <c r="G49" s="88"/>
      <c r="H49" s="88"/>
      <c r="I49" s="88"/>
      <c r="J49" s="330"/>
      <c r="K49" s="79">
        <v>29</v>
      </c>
      <c r="L49" s="79">
        <v>6</v>
      </c>
      <c r="M49" s="79">
        <v>3</v>
      </c>
      <c r="N49" s="89">
        <v>1</v>
      </c>
      <c r="O49" s="90">
        <v>0</v>
      </c>
      <c r="P49" s="91">
        <f>N49+O49</f>
        <v>1</v>
      </c>
      <c r="Q49" s="80">
        <f>IFERROR(P49/M49,"-")</f>
        <v>0.33333333333333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1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0.083333333333333</v>
      </c>
      <c r="B50" s="347" t="s">
        <v>165</v>
      </c>
      <c r="C50" s="347"/>
      <c r="D50" s="347" t="s">
        <v>159</v>
      </c>
      <c r="E50" s="347" t="s">
        <v>162</v>
      </c>
      <c r="F50" s="347" t="s">
        <v>67</v>
      </c>
      <c r="G50" s="88" t="s">
        <v>135</v>
      </c>
      <c r="H50" s="88" t="s">
        <v>155</v>
      </c>
      <c r="I50" s="349" t="s">
        <v>163</v>
      </c>
      <c r="J50" s="330">
        <v>60000</v>
      </c>
      <c r="K50" s="79">
        <v>0</v>
      </c>
      <c r="L50" s="79">
        <v>0</v>
      </c>
      <c r="M50" s="79">
        <v>0</v>
      </c>
      <c r="N50" s="89">
        <v>6</v>
      </c>
      <c r="O50" s="90">
        <v>0</v>
      </c>
      <c r="P50" s="91">
        <f>N50+O50</f>
        <v>6</v>
      </c>
      <c r="Q50" s="80" t="str">
        <f>IFERROR(P50/M50,"-")</f>
        <v>-</v>
      </c>
      <c r="R50" s="79">
        <v>0</v>
      </c>
      <c r="S50" s="79">
        <v>0</v>
      </c>
      <c r="T50" s="80">
        <f>IFERROR(R50/(P50),"-")</f>
        <v>0</v>
      </c>
      <c r="U50" s="336">
        <f>IFERROR(J50/SUM(N50:O51),"-")</f>
        <v>8571.4285714286</v>
      </c>
      <c r="V50" s="82">
        <v>1</v>
      </c>
      <c r="W50" s="80">
        <f>IF(P50=0,"-",V50/P50)</f>
        <v>0.16666666666667</v>
      </c>
      <c r="X50" s="335">
        <v>5000</v>
      </c>
      <c r="Y50" s="336">
        <f>IFERROR(X50/P50,"-")</f>
        <v>833.33333333333</v>
      </c>
      <c r="Z50" s="336">
        <f>IFERROR(X50/V50,"-")</f>
        <v>5000</v>
      </c>
      <c r="AA50" s="330">
        <f>SUM(X50:X51)-SUM(J50:J51)</f>
        <v>-55000</v>
      </c>
      <c r="AB50" s="83">
        <f>SUM(X50:X51)/SUM(J50:J51)</f>
        <v>0.083333333333333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0.16666666666667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4</v>
      </c>
      <c r="BX50" s="125">
        <f>IF(P50=0,"",IF(BW50=0,"",(BW50/P50)))</f>
        <v>0.66666666666667</v>
      </c>
      <c r="BY50" s="126">
        <v>1</v>
      </c>
      <c r="BZ50" s="127">
        <f>IFERROR(BY50/BW50,"-")</f>
        <v>0.25</v>
      </c>
      <c r="CA50" s="128">
        <v>5000</v>
      </c>
      <c r="CB50" s="129">
        <f>IFERROR(CA50/BW50,"-")</f>
        <v>1250</v>
      </c>
      <c r="CC50" s="130">
        <v>1</v>
      </c>
      <c r="CD50" s="130"/>
      <c r="CE50" s="130"/>
      <c r="CF50" s="131">
        <v>1</v>
      </c>
      <c r="CG50" s="132">
        <f>IF(P50=0,"",IF(CF50=0,"",(CF50/P50)))</f>
        <v>0.16666666666667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1</v>
      </c>
      <c r="CP50" s="139">
        <v>5000</v>
      </c>
      <c r="CQ50" s="139">
        <v>5000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166</v>
      </c>
      <c r="C51" s="347"/>
      <c r="D51" s="347" t="s">
        <v>159</v>
      </c>
      <c r="E51" s="347" t="s">
        <v>162</v>
      </c>
      <c r="F51" s="347" t="s">
        <v>72</v>
      </c>
      <c r="G51" s="88"/>
      <c r="H51" s="88"/>
      <c r="I51" s="88"/>
      <c r="J51" s="330"/>
      <c r="K51" s="79">
        <v>12</v>
      </c>
      <c r="L51" s="79">
        <v>7</v>
      </c>
      <c r="M51" s="79">
        <v>0</v>
      </c>
      <c r="N51" s="89">
        <v>1</v>
      </c>
      <c r="O51" s="90">
        <v>0</v>
      </c>
      <c r="P51" s="91">
        <f>N51+O51</f>
        <v>1</v>
      </c>
      <c r="Q51" s="80" t="str">
        <f>IFERROR(P51/M51,"-")</f>
        <v>-</v>
      </c>
      <c r="R51" s="79">
        <v>0</v>
      </c>
      <c r="S51" s="79">
        <v>1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1</v>
      </c>
      <c r="BX51" s="125">
        <f>IF(P51=0,"",IF(BW51=0,"",(BW51/P51)))</f>
        <v>1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0.1</v>
      </c>
      <c r="B52" s="347" t="s">
        <v>167</v>
      </c>
      <c r="C52" s="347"/>
      <c r="D52" s="347" t="s">
        <v>153</v>
      </c>
      <c r="E52" s="347" t="s">
        <v>168</v>
      </c>
      <c r="F52" s="347" t="s">
        <v>67</v>
      </c>
      <c r="G52" s="88" t="s">
        <v>169</v>
      </c>
      <c r="H52" s="88" t="s">
        <v>170</v>
      </c>
      <c r="I52" s="88" t="s">
        <v>171</v>
      </c>
      <c r="J52" s="330">
        <v>50000</v>
      </c>
      <c r="K52" s="79">
        <v>0</v>
      </c>
      <c r="L52" s="79">
        <v>0</v>
      </c>
      <c r="M52" s="79">
        <v>0</v>
      </c>
      <c r="N52" s="89">
        <v>3</v>
      </c>
      <c r="O52" s="90">
        <v>0</v>
      </c>
      <c r="P52" s="91">
        <f>N52+O52</f>
        <v>3</v>
      </c>
      <c r="Q52" s="80" t="str">
        <f>IFERROR(P52/M52,"-")</f>
        <v>-</v>
      </c>
      <c r="R52" s="79">
        <v>0</v>
      </c>
      <c r="S52" s="79">
        <v>1</v>
      </c>
      <c r="T52" s="80">
        <f>IFERROR(R52/(P52),"-")</f>
        <v>0</v>
      </c>
      <c r="U52" s="336">
        <f>IFERROR(J52/SUM(N52:O53),"-")</f>
        <v>10000</v>
      </c>
      <c r="V52" s="82">
        <v>1</v>
      </c>
      <c r="W52" s="80">
        <f>IF(P52=0,"-",V52/P52)</f>
        <v>0.33333333333333</v>
      </c>
      <c r="X52" s="335">
        <v>5000</v>
      </c>
      <c r="Y52" s="336">
        <f>IFERROR(X52/P52,"-")</f>
        <v>1666.6666666667</v>
      </c>
      <c r="Z52" s="336">
        <f>IFERROR(X52/V52,"-")</f>
        <v>5000</v>
      </c>
      <c r="AA52" s="330">
        <f>SUM(X52:X53)-SUM(J52:J53)</f>
        <v>-45000</v>
      </c>
      <c r="AB52" s="83">
        <f>SUM(X52:X53)/SUM(J52:J53)</f>
        <v>0.1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3</v>
      </c>
      <c r="BX52" s="125">
        <f>IF(P52=0,"",IF(BW52=0,"",(BW52/P52)))</f>
        <v>1</v>
      </c>
      <c r="BY52" s="126">
        <v>1</v>
      </c>
      <c r="BZ52" s="127">
        <f>IFERROR(BY52/BW52,"-")</f>
        <v>0.33333333333333</v>
      </c>
      <c r="CA52" s="128">
        <v>5000</v>
      </c>
      <c r="CB52" s="129">
        <f>IFERROR(CA52/BW52,"-")</f>
        <v>1666.6666666667</v>
      </c>
      <c r="CC52" s="130">
        <v>1</v>
      </c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5000</v>
      </c>
      <c r="CQ52" s="139">
        <v>5000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172</v>
      </c>
      <c r="C53" s="347"/>
      <c r="D53" s="347" t="s">
        <v>153</v>
      </c>
      <c r="E53" s="347" t="s">
        <v>168</v>
      </c>
      <c r="F53" s="347" t="s">
        <v>72</v>
      </c>
      <c r="G53" s="88"/>
      <c r="H53" s="88"/>
      <c r="I53" s="88"/>
      <c r="J53" s="330"/>
      <c r="K53" s="79">
        <v>15</v>
      </c>
      <c r="L53" s="79">
        <v>3</v>
      </c>
      <c r="M53" s="79">
        <v>1</v>
      </c>
      <c r="N53" s="89">
        <v>2</v>
      </c>
      <c r="O53" s="90">
        <v>0</v>
      </c>
      <c r="P53" s="91">
        <f>N53+O53</f>
        <v>2</v>
      </c>
      <c r="Q53" s="80">
        <f>IFERROR(P53/M53,"-")</f>
        <v>2</v>
      </c>
      <c r="R53" s="79">
        <v>0</v>
      </c>
      <c r="S53" s="79">
        <v>0</v>
      </c>
      <c r="T53" s="80">
        <f>IFERROR(R53/(P53),"-")</f>
        <v>0</v>
      </c>
      <c r="U53" s="336"/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1</v>
      </c>
      <c r="BO53" s="118">
        <f>IF(P53=0,"",IF(BN53=0,"",(BN53/P53)))</f>
        <v>0.5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0.5</v>
      </c>
      <c r="BY53" s="126">
        <v>1</v>
      </c>
      <c r="BZ53" s="127">
        <f>IFERROR(BY53/BW53,"-")</f>
        <v>1</v>
      </c>
      <c r="CA53" s="128">
        <v>10000</v>
      </c>
      <c r="CB53" s="129">
        <f>IFERROR(CA53/BW53,"-")</f>
        <v>10000</v>
      </c>
      <c r="CC53" s="130"/>
      <c r="CD53" s="130">
        <v>1</v>
      </c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>
        <v>10000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</v>
      </c>
      <c r="B54" s="347" t="s">
        <v>173</v>
      </c>
      <c r="C54" s="347"/>
      <c r="D54" s="347" t="s">
        <v>174</v>
      </c>
      <c r="E54" s="347" t="s">
        <v>175</v>
      </c>
      <c r="F54" s="347" t="s">
        <v>116</v>
      </c>
      <c r="G54" s="88" t="s">
        <v>169</v>
      </c>
      <c r="H54" s="88" t="s">
        <v>170</v>
      </c>
      <c r="I54" s="88" t="s">
        <v>176</v>
      </c>
      <c r="J54" s="330">
        <v>50000</v>
      </c>
      <c r="K54" s="79">
        <v>5</v>
      </c>
      <c r="L54" s="79">
        <v>0</v>
      </c>
      <c r="M54" s="79">
        <v>25</v>
      </c>
      <c r="N54" s="89">
        <v>1</v>
      </c>
      <c r="O54" s="90">
        <v>0</v>
      </c>
      <c r="P54" s="91">
        <f>N54+O54</f>
        <v>1</v>
      </c>
      <c r="Q54" s="80">
        <f>IFERROR(P54/M54,"-")</f>
        <v>0.04</v>
      </c>
      <c r="R54" s="79">
        <v>0</v>
      </c>
      <c r="S54" s="79">
        <v>1</v>
      </c>
      <c r="T54" s="80">
        <f>IFERROR(R54/(P54),"-")</f>
        <v>0</v>
      </c>
      <c r="U54" s="336">
        <f>IFERROR(J54/SUM(N54:O55),"-")</f>
        <v>50000</v>
      </c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>
        <f>SUM(X54:X55)-SUM(J54:J55)</f>
        <v>-50000</v>
      </c>
      <c r="AB54" s="83">
        <f>SUM(X54:X55)/SUM(J54:J55)</f>
        <v>0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1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177</v>
      </c>
      <c r="C55" s="347"/>
      <c r="D55" s="347" t="s">
        <v>174</v>
      </c>
      <c r="E55" s="347" t="s">
        <v>175</v>
      </c>
      <c r="F55" s="347" t="s">
        <v>72</v>
      </c>
      <c r="G55" s="88"/>
      <c r="H55" s="88"/>
      <c r="I55" s="88"/>
      <c r="J55" s="330"/>
      <c r="K55" s="79">
        <v>14</v>
      </c>
      <c r="L55" s="79">
        <v>9</v>
      </c>
      <c r="M55" s="79">
        <v>6</v>
      </c>
      <c r="N55" s="89">
        <v>0</v>
      </c>
      <c r="O55" s="90">
        <v>0</v>
      </c>
      <c r="P55" s="91">
        <f>N55+O55</f>
        <v>0</v>
      </c>
      <c r="Q55" s="80">
        <f>IFERROR(P55/M55,"-")</f>
        <v>0</v>
      </c>
      <c r="R55" s="79">
        <v>0</v>
      </c>
      <c r="S55" s="79">
        <v>0</v>
      </c>
      <c r="T55" s="80" t="str">
        <f>IFERROR(R55/(P55),"-")</f>
        <v>-</v>
      </c>
      <c r="U55" s="336"/>
      <c r="V55" s="82">
        <v>0</v>
      </c>
      <c r="W55" s="80" t="str">
        <f>IF(P55=0,"-",V55/P55)</f>
        <v>-</v>
      </c>
      <c r="X55" s="335">
        <v>0</v>
      </c>
      <c r="Y55" s="336" t="str">
        <f>IFERROR(X55/P55,"-")</f>
        <v>-</v>
      </c>
      <c r="Z55" s="336" t="str">
        <f>IFERROR(X55/V55,"-")</f>
        <v>-</v>
      </c>
      <c r="AA55" s="330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0.72</v>
      </c>
      <c r="B56" s="347" t="s">
        <v>178</v>
      </c>
      <c r="C56" s="347"/>
      <c r="D56" s="347" t="s">
        <v>179</v>
      </c>
      <c r="E56" s="347" t="s">
        <v>180</v>
      </c>
      <c r="F56" s="347" t="s">
        <v>67</v>
      </c>
      <c r="G56" s="88" t="s">
        <v>169</v>
      </c>
      <c r="H56" s="88" t="s">
        <v>170</v>
      </c>
      <c r="I56" s="88" t="s">
        <v>181</v>
      </c>
      <c r="J56" s="330">
        <v>50000</v>
      </c>
      <c r="K56" s="79">
        <v>0</v>
      </c>
      <c r="L56" s="79">
        <v>0</v>
      </c>
      <c r="M56" s="79">
        <v>0</v>
      </c>
      <c r="N56" s="89">
        <v>9</v>
      </c>
      <c r="O56" s="90">
        <v>0</v>
      </c>
      <c r="P56" s="91">
        <f>N56+O56</f>
        <v>9</v>
      </c>
      <c r="Q56" s="80" t="str">
        <f>IFERROR(P56/M56,"-")</f>
        <v>-</v>
      </c>
      <c r="R56" s="79">
        <v>1</v>
      </c>
      <c r="S56" s="79">
        <v>2</v>
      </c>
      <c r="T56" s="80">
        <f>IFERROR(R56/(P56),"-")</f>
        <v>0.11111111111111</v>
      </c>
      <c r="U56" s="336">
        <f>IFERROR(J56/SUM(N56:O57),"-")</f>
        <v>4545.4545454545</v>
      </c>
      <c r="V56" s="82">
        <v>1</v>
      </c>
      <c r="W56" s="80">
        <f>IF(P56=0,"-",V56/P56)</f>
        <v>0.11111111111111</v>
      </c>
      <c r="X56" s="335">
        <v>36000</v>
      </c>
      <c r="Y56" s="336">
        <f>IFERROR(X56/P56,"-")</f>
        <v>4000</v>
      </c>
      <c r="Z56" s="336">
        <f>IFERROR(X56/V56,"-")</f>
        <v>36000</v>
      </c>
      <c r="AA56" s="330">
        <f>SUM(X56:X57)-SUM(J56:J57)</f>
        <v>-14000</v>
      </c>
      <c r="AB56" s="83">
        <f>SUM(X56:X57)/SUM(J56:J57)</f>
        <v>0.72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1</v>
      </c>
      <c r="AN56" s="99">
        <f>IF(P56=0,"",IF(AM56=0,"",(AM56/P56)))</f>
        <v>0.11111111111111</v>
      </c>
      <c r="AO56" s="98"/>
      <c r="AP56" s="100">
        <f>IFERROR(AO56/AM56,"-")</f>
        <v>0</v>
      </c>
      <c r="AQ56" s="101"/>
      <c r="AR56" s="102">
        <f>IFERROR(AQ56/AM56,"-")</f>
        <v>0</v>
      </c>
      <c r="AS56" s="103"/>
      <c r="AT56" s="103"/>
      <c r="AU56" s="103"/>
      <c r="AV56" s="104">
        <v>1</v>
      </c>
      <c r="AW56" s="105">
        <f>IF(P56=0,"",IF(AV56=0,"",(AV56/P56)))</f>
        <v>0.11111111111111</v>
      </c>
      <c r="AX56" s="104"/>
      <c r="AY56" s="106">
        <f>IFERROR(AX56/AV56,"-")</f>
        <v>0</v>
      </c>
      <c r="AZ56" s="107"/>
      <c r="BA56" s="108">
        <f>IFERROR(AZ56/AV56,"-")</f>
        <v>0</v>
      </c>
      <c r="BB56" s="109"/>
      <c r="BC56" s="109"/>
      <c r="BD56" s="109"/>
      <c r="BE56" s="110">
        <v>2</v>
      </c>
      <c r="BF56" s="111">
        <f>IF(P56=0,"",IF(BE56=0,"",(BE56/P56)))</f>
        <v>0.22222222222222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3</v>
      </c>
      <c r="BO56" s="118">
        <f>IF(P56=0,"",IF(BN56=0,"",(BN56/P56)))</f>
        <v>0.33333333333333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2</v>
      </c>
      <c r="BX56" s="125">
        <f>IF(P56=0,"",IF(BW56=0,"",(BW56/P56)))</f>
        <v>0.22222222222222</v>
      </c>
      <c r="BY56" s="126">
        <v>1</v>
      </c>
      <c r="BZ56" s="127">
        <f>IFERROR(BY56/BW56,"-")</f>
        <v>0.5</v>
      </c>
      <c r="CA56" s="128">
        <v>36000</v>
      </c>
      <c r="CB56" s="129">
        <f>IFERROR(CA56/BW56,"-")</f>
        <v>18000</v>
      </c>
      <c r="CC56" s="130"/>
      <c r="CD56" s="130"/>
      <c r="CE56" s="130">
        <v>1</v>
      </c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36000</v>
      </c>
      <c r="CQ56" s="139">
        <v>36000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182</v>
      </c>
      <c r="C57" s="347"/>
      <c r="D57" s="347" t="s">
        <v>179</v>
      </c>
      <c r="E57" s="347" t="s">
        <v>180</v>
      </c>
      <c r="F57" s="347" t="s">
        <v>72</v>
      </c>
      <c r="G57" s="88"/>
      <c r="H57" s="88"/>
      <c r="I57" s="88"/>
      <c r="J57" s="330"/>
      <c r="K57" s="79">
        <v>9</v>
      </c>
      <c r="L57" s="79">
        <v>7</v>
      </c>
      <c r="M57" s="79">
        <v>5</v>
      </c>
      <c r="N57" s="89">
        <v>2</v>
      </c>
      <c r="O57" s="90">
        <v>0</v>
      </c>
      <c r="P57" s="91">
        <f>N57+O57</f>
        <v>2</v>
      </c>
      <c r="Q57" s="80">
        <f>IFERROR(P57/M57,"-")</f>
        <v>0.4</v>
      </c>
      <c r="R57" s="79">
        <v>2</v>
      </c>
      <c r="S57" s="79">
        <v>0</v>
      </c>
      <c r="T57" s="80">
        <f>IFERROR(R57/(P57),"-")</f>
        <v>1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2</v>
      </c>
      <c r="BF57" s="111">
        <f>IF(P57=0,"",IF(BE57=0,"",(BE57/P57)))</f>
        <v>1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5.82</v>
      </c>
      <c r="B58" s="347" t="s">
        <v>183</v>
      </c>
      <c r="C58" s="347"/>
      <c r="D58" s="347" t="s">
        <v>184</v>
      </c>
      <c r="E58" s="347" t="s">
        <v>115</v>
      </c>
      <c r="F58" s="347" t="s">
        <v>116</v>
      </c>
      <c r="G58" s="88" t="s">
        <v>169</v>
      </c>
      <c r="H58" s="88" t="s">
        <v>170</v>
      </c>
      <c r="I58" s="88" t="s">
        <v>185</v>
      </c>
      <c r="J58" s="330">
        <v>50000</v>
      </c>
      <c r="K58" s="79">
        <v>13</v>
      </c>
      <c r="L58" s="79">
        <v>0</v>
      </c>
      <c r="M58" s="79">
        <v>39</v>
      </c>
      <c r="N58" s="89">
        <v>5</v>
      </c>
      <c r="O58" s="90">
        <v>0</v>
      </c>
      <c r="P58" s="91">
        <f>N58+O58</f>
        <v>5</v>
      </c>
      <c r="Q58" s="80">
        <f>IFERROR(P58/M58,"-")</f>
        <v>0.12820512820513</v>
      </c>
      <c r="R58" s="79">
        <v>0</v>
      </c>
      <c r="S58" s="79">
        <v>1</v>
      </c>
      <c r="T58" s="80">
        <f>IFERROR(R58/(P58),"-")</f>
        <v>0</v>
      </c>
      <c r="U58" s="336">
        <f>IFERROR(J58/SUM(N58:O59),"-")</f>
        <v>6250</v>
      </c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>
        <f>SUM(X58:X59)-SUM(J58:J59)</f>
        <v>241000</v>
      </c>
      <c r="AB58" s="83">
        <f>SUM(X58:X59)/SUM(J58:J59)</f>
        <v>5.82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0.2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3</v>
      </c>
      <c r="BO58" s="118">
        <f>IF(P58=0,"",IF(BN58=0,"",(BN58/P58)))</f>
        <v>0.6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>
        <v>1</v>
      </c>
      <c r="CG58" s="132">
        <f>IF(P58=0,"",IF(CF58=0,"",(CF58/P58)))</f>
        <v>0.2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186</v>
      </c>
      <c r="C59" s="347"/>
      <c r="D59" s="347" t="s">
        <v>184</v>
      </c>
      <c r="E59" s="347" t="s">
        <v>115</v>
      </c>
      <c r="F59" s="347" t="s">
        <v>72</v>
      </c>
      <c r="G59" s="88"/>
      <c r="H59" s="88"/>
      <c r="I59" s="88"/>
      <c r="J59" s="330"/>
      <c r="K59" s="79">
        <v>24</v>
      </c>
      <c r="L59" s="79">
        <v>14</v>
      </c>
      <c r="M59" s="79">
        <v>24</v>
      </c>
      <c r="N59" s="89">
        <v>3</v>
      </c>
      <c r="O59" s="90">
        <v>0</v>
      </c>
      <c r="P59" s="91">
        <f>N59+O59</f>
        <v>3</v>
      </c>
      <c r="Q59" s="80">
        <f>IFERROR(P59/M59,"-")</f>
        <v>0.125</v>
      </c>
      <c r="R59" s="79">
        <v>1</v>
      </c>
      <c r="S59" s="79">
        <v>0</v>
      </c>
      <c r="T59" s="80">
        <f>IFERROR(R59/(P59),"-")</f>
        <v>0.33333333333333</v>
      </c>
      <c r="U59" s="336"/>
      <c r="V59" s="82">
        <v>2</v>
      </c>
      <c r="W59" s="80">
        <f>IF(P59=0,"-",V59/P59)</f>
        <v>0.66666666666667</v>
      </c>
      <c r="X59" s="335">
        <v>291000</v>
      </c>
      <c r="Y59" s="336">
        <f>IFERROR(X59/P59,"-")</f>
        <v>97000</v>
      </c>
      <c r="Z59" s="336">
        <f>IFERROR(X59/V59,"-")</f>
        <v>145500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0.33333333333333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0.33333333333333</v>
      </c>
      <c r="BY59" s="126">
        <v>1</v>
      </c>
      <c r="BZ59" s="127">
        <f>IFERROR(BY59/BW59,"-")</f>
        <v>1</v>
      </c>
      <c r="CA59" s="128">
        <v>280000</v>
      </c>
      <c r="CB59" s="129">
        <f>IFERROR(CA59/BW59,"-")</f>
        <v>280000</v>
      </c>
      <c r="CC59" s="130"/>
      <c r="CD59" s="130"/>
      <c r="CE59" s="130">
        <v>1</v>
      </c>
      <c r="CF59" s="131">
        <v>1</v>
      </c>
      <c r="CG59" s="132">
        <f>IF(P59=0,"",IF(CF59=0,"",(CF59/P59)))</f>
        <v>0.33333333333333</v>
      </c>
      <c r="CH59" s="133">
        <v>1</v>
      </c>
      <c r="CI59" s="134">
        <f>IFERROR(CH59/CF59,"-")</f>
        <v>1</v>
      </c>
      <c r="CJ59" s="135">
        <v>11000</v>
      </c>
      <c r="CK59" s="136">
        <f>IFERROR(CJ59/CF59,"-")</f>
        <v>11000</v>
      </c>
      <c r="CL59" s="137"/>
      <c r="CM59" s="137">
        <v>1</v>
      </c>
      <c r="CN59" s="137"/>
      <c r="CO59" s="138">
        <v>2</v>
      </c>
      <c r="CP59" s="139">
        <v>291000</v>
      </c>
      <c r="CQ59" s="139">
        <v>280000</v>
      </c>
      <c r="CR59" s="139"/>
      <c r="CS59" s="140" t="str">
        <f>IF(AND(CQ59=0,CR59=0),"",IF(AND(CQ59&lt;=100000,CR59&lt;=100000),"",IF(CQ59/CP59&gt;0.7,"男高",IF(CR59/CP59&gt;0.7,"女高",""))))</f>
        <v>男高</v>
      </c>
    </row>
    <row r="60" spans="1:98">
      <c r="A60" s="78">
        <f>AB60</f>
        <v>18.113475</v>
      </c>
      <c r="B60" s="347" t="s">
        <v>187</v>
      </c>
      <c r="C60" s="347"/>
      <c r="D60" s="347"/>
      <c r="E60" s="347"/>
      <c r="F60" s="347" t="s">
        <v>116</v>
      </c>
      <c r="G60" s="88" t="s">
        <v>188</v>
      </c>
      <c r="H60" s="88" t="s">
        <v>189</v>
      </c>
      <c r="I60" s="88" t="s">
        <v>190</v>
      </c>
      <c r="J60" s="330">
        <v>80000</v>
      </c>
      <c r="K60" s="79">
        <v>13</v>
      </c>
      <c r="L60" s="79">
        <v>0</v>
      </c>
      <c r="M60" s="79">
        <v>49</v>
      </c>
      <c r="N60" s="89">
        <v>7</v>
      </c>
      <c r="O60" s="90">
        <v>0</v>
      </c>
      <c r="P60" s="91">
        <f>N60+O60</f>
        <v>7</v>
      </c>
      <c r="Q60" s="80">
        <f>IFERROR(P60/M60,"-")</f>
        <v>0.14285714285714</v>
      </c>
      <c r="R60" s="79">
        <v>0</v>
      </c>
      <c r="S60" s="79">
        <v>2</v>
      </c>
      <c r="T60" s="80">
        <f>IFERROR(R60/(P60),"-")</f>
        <v>0</v>
      </c>
      <c r="U60" s="336">
        <f>IFERROR(J60/SUM(N60:O61),"-")</f>
        <v>8000</v>
      </c>
      <c r="V60" s="82">
        <v>1</v>
      </c>
      <c r="W60" s="80">
        <f>IF(P60=0,"-",V60/P60)</f>
        <v>0.14285714285714</v>
      </c>
      <c r="X60" s="335">
        <v>3000</v>
      </c>
      <c r="Y60" s="336">
        <f>IFERROR(X60/P60,"-")</f>
        <v>428.57142857143</v>
      </c>
      <c r="Z60" s="336">
        <f>IFERROR(X60/V60,"-")</f>
        <v>3000</v>
      </c>
      <c r="AA60" s="330">
        <f>SUM(X60:X61)-SUM(J60:J61)</f>
        <v>1369078</v>
      </c>
      <c r="AB60" s="83">
        <f>SUM(X60:X61)/SUM(J60:J61)</f>
        <v>18.113475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2</v>
      </c>
      <c r="BF60" s="111">
        <f>IF(P60=0,"",IF(BE60=0,"",(BE60/P60)))</f>
        <v>0.28571428571429</v>
      </c>
      <c r="BG60" s="110">
        <v>1</v>
      </c>
      <c r="BH60" s="112">
        <f>IFERROR(BG60/BE60,"-")</f>
        <v>0.5</v>
      </c>
      <c r="BI60" s="113">
        <v>13000</v>
      </c>
      <c r="BJ60" s="114">
        <f>IFERROR(BI60/BE60,"-")</f>
        <v>6500</v>
      </c>
      <c r="BK60" s="115"/>
      <c r="BL60" s="115"/>
      <c r="BM60" s="115">
        <v>1</v>
      </c>
      <c r="BN60" s="117">
        <v>2</v>
      </c>
      <c r="BO60" s="118">
        <f>IF(P60=0,"",IF(BN60=0,"",(BN60/P60)))</f>
        <v>0.28571428571429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2</v>
      </c>
      <c r="BX60" s="125">
        <f>IF(P60=0,"",IF(BW60=0,"",(BW60/P60)))</f>
        <v>0.28571428571429</v>
      </c>
      <c r="BY60" s="126">
        <v>1</v>
      </c>
      <c r="BZ60" s="127">
        <f>IFERROR(BY60/BW60,"-")</f>
        <v>0.5</v>
      </c>
      <c r="CA60" s="128">
        <v>3000</v>
      </c>
      <c r="CB60" s="129">
        <f>IFERROR(CA60/BW60,"-")</f>
        <v>1500</v>
      </c>
      <c r="CC60" s="130">
        <v>1</v>
      </c>
      <c r="CD60" s="130"/>
      <c r="CE60" s="130"/>
      <c r="CF60" s="131">
        <v>1</v>
      </c>
      <c r="CG60" s="132">
        <f>IF(P60=0,"",IF(CF60=0,"",(CF60/P60)))</f>
        <v>0.14285714285714</v>
      </c>
      <c r="CH60" s="133"/>
      <c r="CI60" s="134">
        <f>IFERROR(CH60/CF60,"-")</f>
        <v>0</v>
      </c>
      <c r="CJ60" s="135"/>
      <c r="CK60" s="136">
        <f>IFERROR(CJ60/CF60,"-")</f>
        <v>0</v>
      </c>
      <c r="CL60" s="137"/>
      <c r="CM60" s="137"/>
      <c r="CN60" s="137"/>
      <c r="CO60" s="138">
        <v>1</v>
      </c>
      <c r="CP60" s="139">
        <v>3000</v>
      </c>
      <c r="CQ60" s="139">
        <v>13000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191</v>
      </c>
      <c r="C61" s="347"/>
      <c r="D61" s="347"/>
      <c r="E61" s="347"/>
      <c r="F61" s="347" t="s">
        <v>72</v>
      </c>
      <c r="G61" s="88"/>
      <c r="H61" s="88"/>
      <c r="I61" s="88"/>
      <c r="J61" s="330"/>
      <c r="K61" s="79">
        <v>10</v>
      </c>
      <c r="L61" s="79">
        <v>8</v>
      </c>
      <c r="M61" s="79">
        <v>20</v>
      </c>
      <c r="N61" s="89">
        <v>3</v>
      </c>
      <c r="O61" s="90">
        <v>0</v>
      </c>
      <c r="P61" s="91">
        <f>N61+O61</f>
        <v>3</v>
      </c>
      <c r="Q61" s="80">
        <f>IFERROR(P61/M61,"-")</f>
        <v>0.15</v>
      </c>
      <c r="R61" s="79">
        <v>1</v>
      </c>
      <c r="S61" s="79">
        <v>1</v>
      </c>
      <c r="T61" s="80">
        <f>IFERROR(R61/(P61),"-")</f>
        <v>0.33333333333333</v>
      </c>
      <c r="U61" s="336"/>
      <c r="V61" s="82">
        <v>2</v>
      </c>
      <c r="W61" s="80">
        <f>IF(P61=0,"-",V61/P61)</f>
        <v>0.66666666666667</v>
      </c>
      <c r="X61" s="335">
        <v>1446078</v>
      </c>
      <c r="Y61" s="336">
        <f>IFERROR(X61/P61,"-")</f>
        <v>482026</v>
      </c>
      <c r="Z61" s="336">
        <f>IFERROR(X61/V61,"-")</f>
        <v>723039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0.33333333333333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2</v>
      </c>
      <c r="BX61" s="125">
        <f>IF(P61=0,"",IF(BW61=0,"",(BW61/P61)))</f>
        <v>0.66666666666667</v>
      </c>
      <c r="BY61" s="126">
        <v>2</v>
      </c>
      <c r="BZ61" s="127">
        <f>IFERROR(BY61/BW61,"-")</f>
        <v>1</v>
      </c>
      <c r="CA61" s="128">
        <v>1446078</v>
      </c>
      <c r="CB61" s="129">
        <f>IFERROR(CA61/BW61,"-")</f>
        <v>723039</v>
      </c>
      <c r="CC61" s="130"/>
      <c r="CD61" s="130"/>
      <c r="CE61" s="130">
        <v>2</v>
      </c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2</v>
      </c>
      <c r="CP61" s="139">
        <v>1446078</v>
      </c>
      <c r="CQ61" s="139">
        <v>1340078</v>
      </c>
      <c r="CR61" s="139"/>
      <c r="CS61" s="140" t="str">
        <f>IF(AND(CQ61=0,CR61=0),"",IF(AND(CQ61&lt;=100000,CR61&lt;=100000),"",IF(CQ61/CP61&gt;0.7,"男高",IF(CR61/CP61&gt;0.7,"女高",""))))</f>
        <v>男高</v>
      </c>
    </row>
    <row r="62" spans="1:98">
      <c r="A62" s="78">
        <f>AB62</f>
        <v>0.875</v>
      </c>
      <c r="B62" s="347" t="s">
        <v>192</v>
      </c>
      <c r="C62" s="347"/>
      <c r="D62" s="347" t="s">
        <v>193</v>
      </c>
      <c r="E62" s="347" t="s">
        <v>194</v>
      </c>
      <c r="F62" s="347" t="s">
        <v>67</v>
      </c>
      <c r="G62" s="88" t="s">
        <v>143</v>
      </c>
      <c r="H62" s="88" t="s">
        <v>195</v>
      </c>
      <c r="I62" s="348" t="s">
        <v>111</v>
      </c>
      <c r="J62" s="330">
        <v>80000</v>
      </c>
      <c r="K62" s="79">
        <v>0</v>
      </c>
      <c r="L62" s="79">
        <v>0</v>
      </c>
      <c r="M62" s="79">
        <v>0</v>
      </c>
      <c r="N62" s="89">
        <v>3</v>
      </c>
      <c r="O62" s="90">
        <v>0</v>
      </c>
      <c r="P62" s="91">
        <f>N62+O62</f>
        <v>3</v>
      </c>
      <c r="Q62" s="80" t="str">
        <f>IFERROR(P62/M62,"-")</f>
        <v>-</v>
      </c>
      <c r="R62" s="79">
        <v>0</v>
      </c>
      <c r="S62" s="79">
        <v>0</v>
      </c>
      <c r="T62" s="80">
        <f>IFERROR(R62/(P62),"-")</f>
        <v>0</v>
      </c>
      <c r="U62" s="336">
        <f>IFERROR(J62/SUM(N62:O66),"-")</f>
        <v>7272.7272727273</v>
      </c>
      <c r="V62" s="82">
        <v>1</v>
      </c>
      <c r="W62" s="80">
        <f>IF(P62=0,"-",V62/P62)</f>
        <v>0.33333333333333</v>
      </c>
      <c r="X62" s="335">
        <v>70000</v>
      </c>
      <c r="Y62" s="336">
        <f>IFERROR(X62/P62,"-")</f>
        <v>23333.333333333</v>
      </c>
      <c r="Z62" s="336">
        <f>IFERROR(X62/V62,"-")</f>
        <v>70000</v>
      </c>
      <c r="AA62" s="330">
        <f>SUM(X62:X66)-SUM(J62:J66)</f>
        <v>-10000</v>
      </c>
      <c r="AB62" s="83">
        <f>SUM(X62:X66)/SUM(J62:J66)</f>
        <v>0.875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1</v>
      </c>
      <c r="BO62" s="118">
        <f>IF(P62=0,"",IF(BN62=0,"",(BN62/P62)))</f>
        <v>0.33333333333333</v>
      </c>
      <c r="BP62" s="119">
        <v>1</v>
      </c>
      <c r="BQ62" s="120">
        <f>IFERROR(BP62/BN62,"-")</f>
        <v>1</v>
      </c>
      <c r="BR62" s="121">
        <v>70000</v>
      </c>
      <c r="BS62" s="122">
        <f>IFERROR(BR62/BN62,"-")</f>
        <v>70000</v>
      </c>
      <c r="BT62" s="123"/>
      <c r="BU62" s="123"/>
      <c r="BV62" s="123">
        <v>1</v>
      </c>
      <c r="BW62" s="124">
        <v>2</v>
      </c>
      <c r="BX62" s="125">
        <f>IF(P62=0,"",IF(BW62=0,"",(BW62/P62)))</f>
        <v>0.66666666666667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70000</v>
      </c>
      <c r="CQ62" s="139">
        <v>70000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196</v>
      </c>
      <c r="C63" s="347"/>
      <c r="D63" s="347" t="s">
        <v>197</v>
      </c>
      <c r="E63" s="347" t="s">
        <v>198</v>
      </c>
      <c r="F63" s="347" t="s">
        <v>67</v>
      </c>
      <c r="G63" s="88" t="s">
        <v>143</v>
      </c>
      <c r="H63" s="88" t="s">
        <v>195</v>
      </c>
      <c r="I63" s="348" t="s">
        <v>199</v>
      </c>
      <c r="J63" s="330"/>
      <c r="K63" s="79">
        <v>0</v>
      </c>
      <c r="L63" s="79">
        <v>0</v>
      </c>
      <c r="M63" s="79">
        <v>0</v>
      </c>
      <c r="N63" s="89">
        <v>0</v>
      </c>
      <c r="O63" s="90">
        <v>0</v>
      </c>
      <c r="P63" s="91">
        <f>N63+O63</f>
        <v>0</v>
      </c>
      <c r="Q63" s="80" t="str">
        <f>IFERROR(P63/M63,"-")</f>
        <v>-</v>
      </c>
      <c r="R63" s="79">
        <v>0</v>
      </c>
      <c r="S63" s="79">
        <v>0</v>
      </c>
      <c r="T63" s="80" t="str">
        <f>IFERROR(R63/(P63),"-")</f>
        <v>-</v>
      </c>
      <c r="U63" s="336"/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200</v>
      </c>
      <c r="C64" s="347"/>
      <c r="D64" s="347" t="s">
        <v>201</v>
      </c>
      <c r="E64" s="347" t="s">
        <v>202</v>
      </c>
      <c r="F64" s="347" t="s">
        <v>67</v>
      </c>
      <c r="G64" s="88" t="s">
        <v>143</v>
      </c>
      <c r="H64" s="88" t="s">
        <v>195</v>
      </c>
      <c r="I64" s="348" t="s">
        <v>117</v>
      </c>
      <c r="J64" s="330"/>
      <c r="K64" s="79">
        <v>0</v>
      </c>
      <c r="L64" s="79">
        <v>0</v>
      </c>
      <c r="M64" s="79">
        <v>0</v>
      </c>
      <c r="N64" s="89">
        <v>3</v>
      </c>
      <c r="O64" s="90">
        <v>0</v>
      </c>
      <c r="P64" s="91">
        <f>N64+O64</f>
        <v>3</v>
      </c>
      <c r="Q64" s="80" t="str">
        <f>IFERROR(P64/M64,"-")</f>
        <v>-</v>
      </c>
      <c r="R64" s="79">
        <v>0</v>
      </c>
      <c r="S64" s="79">
        <v>1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0.33333333333333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2</v>
      </c>
      <c r="BX64" s="125">
        <f>IF(P64=0,"",IF(BW64=0,"",(BW64/P64)))</f>
        <v>0.66666666666667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203</v>
      </c>
      <c r="C65" s="347"/>
      <c r="D65" s="347" t="s">
        <v>204</v>
      </c>
      <c r="E65" s="347" t="s">
        <v>205</v>
      </c>
      <c r="F65" s="347" t="s">
        <v>67</v>
      </c>
      <c r="G65" s="88" t="s">
        <v>143</v>
      </c>
      <c r="H65" s="88" t="s">
        <v>195</v>
      </c>
      <c r="I65" s="348" t="s">
        <v>206</v>
      </c>
      <c r="J65" s="330"/>
      <c r="K65" s="79">
        <v>0</v>
      </c>
      <c r="L65" s="79">
        <v>0</v>
      </c>
      <c r="M65" s="79">
        <v>0</v>
      </c>
      <c r="N65" s="89">
        <v>4</v>
      </c>
      <c r="O65" s="90">
        <v>0</v>
      </c>
      <c r="P65" s="91">
        <f>N65+O65</f>
        <v>4</v>
      </c>
      <c r="Q65" s="80" t="str">
        <f>IFERROR(P65/M65,"-")</f>
        <v>-</v>
      </c>
      <c r="R65" s="79">
        <v>0</v>
      </c>
      <c r="S65" s="79">
        <v>1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0.25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>
        <v>1</v>
      </c>
      <c r="BX65" s="125">
        <f>IF(P65=0,"",IF(BW65=0,"",(BW65/P65)))</f>
        <v>0.25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>
        <v>2</v>
      </c>
      <c r="CG65" s="132">
        <f>IF(P65=0,"",IF(CF65=0,"",(CF65/P65)))</f>
        <v>0.5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207</v>
      </c>
      <c r="C66" s="347"/>
      <c r="D66" s="347" t="s">
        <v>92</v>
      </c>
      <c r="E66" s="347" t="s">
        <v>92</v>
      </c>
      <c r="F66" s="347" t="s">
        <v>72</v>
      </c>
      <c r="G66" s="88" t="s">
        <v>208</v>
      </c>
      <c r="H66" s="88"/>
      <c r="I66" s="88"/>
      <c r="J66" s="330"/>
      <c r="K66" s="79">
        <v>14</v>
      </c>
      <c r="L66" s="79">
        <v>8</v>
      </c>
      <c r="M66" s="79">
        <v>8</v>
      </c>
      <c r="N66" s="89">
        <v>1</v>
      </c>
      <c r="O66" s="90">
        <v>0</v>
      </c>
      <c r="P66" s="91">
        <f>N66+O66</f>
        <v>1</v>
      </c>
      <c r="Q66" s="80">
        <f>IFERROR(P66/M66,"-")</f>
        <v>0.125</v>
      </c>
      <c r="R66" s="79">
        <v>0</v>
      </c>
      <c r="S66" s="79">
        <v>0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>
        <v>1</v>
      </c>
      <c r="CG66" s="132">
        <f>IF(P66=0,"",IF(CF66=0,"",(CF66/P66)))</f>
        <v>1</v>
      </c>
      <c r="CH66" s="133"/>
      <c r="CI66" s="134">
        <f>IFERROR(CH66/CF66,"-")</f>
        <v>0</v>
      </c>
      <c r="CJ66" s="135"/>
      <c r="CK66" s="136">
        <f>IFERROR(CJ66/CF66,"-")</f>
        <v>0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 t="str">
        <f>AB67</f>
        <v>0</v>
      </c>
      <c r="B67" s="347" t="s">
        <v>209</v>
      </c>
      <c r="C67" s="347"/>
      <c r="D67" s="347"/>
      <c r="E67" s="347"/>
      <c r="F67" s="347" t="s">
        <v>67</v>
      </c>
      <c r="G67" s="88" t="s">
        <v>210</v>
      </c>
      <c r="H67" s="88" t="s">
        <v>189</v>
      </c>
      <c r="I67" s="348" t="s">
        <v>206</v>
      </c>
      <c r="J67" s="330">
        <v>0</v>
      </c>
      <c r="K67" s="79">
        <v>0</v>
      </c>
      <c r="L67" s="79">
        <v>0</v>
      </c>
      <c r="M67" s="79">
        <v>0</v>
      </c>
      <c r="N67" s="89">
        <v>2</v>
      </c>
      <c r="O67" s="90">
        <v>0</v>
      </c>
      <c r="P67" s="91">
        <f>N67+O67</f>
        <v>2</v>
      </c>
      <c r="Q67" s="80" t="str">
        <f>IFERROR(P67/M67,"-")</f>
        <v>-</v>
      </c>
      <c r="R67" s="79">
        <v>0</v>
      </c>
      <c r="S67" s="79">
        <v>0</v>
      </c>
      <c r="T67" s="80">
        <f>IFERROR(R67/(P67),"-")</f>
        <v>0</v>
      </c>
      <c r="U67" s="336">
        <f>IFERROR(J67/SUM(N67:O68),"-")</f>
        <v>0</v>
      </c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>
        <f>SUM(X67:X68)-SUM(J67:J68)</f>
        <v>0</v>
      </c>
      <c r="AB67" s="83" t="str">
        <f>SUM(X67:X68)/SUM(J67:J68)</f>
        <v>0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>
        <v>1</v>
      </c>
      <c r="AW67" s="105">
        <f>IF(P67=0,"",IF(AV67=0,"",(AV67/P67)))</f>
        <v>0.5</v>
      </c>
      <c r="AX67" s="104"/>
      <c r="AY67" s="106">
        <f>IFERROR(AX67/AV67,"-")</f>
        <v>0</v>
      </c>
      <c r="AZ67" s="107"/>
      <c r="BA67" s="108">
        <f>IFERROR(AZ67/AV67,"-")</f>
        <v>0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>
        <v>1</v>
      </c>
      <c r="BX67" s="125">
        <f>IF(P67=0,"",IF(BW67=0,"",(BW67/P67)))</f>
        <v>0.5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211</v>
      </c>
      <c r="C68" s="347"/>
      <c r="D68" s="347"/>
      <c r="E68" s="347"/>
      <c r="F68" s="347" t="s">
        <v>72</v>
      </c>
      <c r="G68" s="88"/>
      <c r="H68" s="88"/>
      <c r="I68" s="88"/>
      <c r="J68" s="330"/>
      <c r="K68" s="79">
        <v>7</v>
      </c>
      <c r="L68" s="79">
        <v>3</v>
      </c>
      <c r="M68" s="79">
        <v>0</v>
      </c>
      <c r="N68" s="89">
        <v>0</v>
      </c>
      <c r="O68" s="90">
        <v>0</v>
      </c>
      <c r="P68" s="91">
        <f>N68+O68</f>
        <v>0</v>
      </c>
      <c r="Q68" s="80" t="str">
        <f>IFERROR(P68/M68,"-")</f>
        <v>-</v>
      </c>
      <c r="R68" s="79">
        <v>0</v>
      </c>
      <c r="S68" s="79">
        <v>0</v>
      </c>
      <c r="T68" s="80" t="str">
        <f>IFERROR(R68/(P68),"-")</f>
        <v>-</v>
      </c>
      <c r="U68" s="336"/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30"/>
      <c r="B69" s="85"/>
      <c r="C69" s="86"/>
      <c r="D69" s="86"/>
      <c r="E69" s="86"/>
      <c r="F69" s="87"/>
      <c r="G69" s="88"/>
      <c r="H69" s="88"/>
      <c r="I69" s="88"/>
      <c r="J69" s="331"/>
      <c r="K69" s="34"/>
      <c r="L69" s="34"/>
      <c r="M69" s="31"/>
      <c r="N69" s="23"/>
      <c r="O69" s="23"/>
      <c r="P69" s="23"/>
      <c r="Q69" s="32"/>
      <c r="R69" s="32"/>
      <c r="S69" s="23"/>
      <c r="T69" s="32"/>
      <c r="U69" s="337"/>
      <c r="V69" s="25"/>
      <c r="W69" s="25"/>
      <c r="X69" s="337"/>
      <c r="Y69" s="337"/>
      <c r="Z69" s="337"/>
      <c r="AA69" s="337"/>
      <c r="AB69" s="33"/>
      <c r="AC69" s="57"/>
      <c r="AD69" s="61"/>
      <c r="AE69" s="62"/>
      <c r="AF69" s="61"/>
      <c r="AG69" s="65"/>
      <c r="AH69" s="66"/>
      <c r="AI69" s="67"/>
      <c r="AJ69" s="68"/>
      <c r="AK69" s="68"/>
      <c r="AL69" s="68"/>
      <c r="AM69" s="61"/>
      <c r="AN69" s="62"/>
      <c r="AO69" s="61"/>
      <c r="AP69" s="65"/>
      <c r="AQ69" s="66"/>
      <c r="AR69" s="67"/>
      <c r="AS69" s="68"/>
      <c r="AT69" s="68"/>
      <c r="AU69" s="68"/>
      <c r="AV69" s="61"/>
      <c r="AW69" s="62"/>
      <c r="AX69" s="61"/>
      <c r="AY69" s="65"/>
      <c r="AZ69" s="66"/>
      <c r="BA69" s="67"/>
      <c r="BB69" s="68"/>
      <c r="BC69" s="68"/>
      <c r="BD69" s="68"/>
      <c r="BE69" s="61"/>
      <c r="BF69" s="62"/>
      <c r="BG69" s="61"/>
      <c r="BH69" s="65"/>
      <c r="BI69" s="66"/>
      <c r="BJ69" s="67"/>
      <c r="BK69" s="68"/>
      <c r="BL69" s="68"/>
      <c r="BM69" s="68"/>
      <c r="BN69" s="63"/>
      <c r="BO69" s="64"/>
      <c r="BP69" s="61"/>
      <c r="BQ69" s="65"/>
      <c r="BR69" s="66"/>
      <c r="BS69" s="67"/>
      <c r="BT69" s="68"/>
      <c r="BU69" s="68"/>
      <c r="BV69" s="68"/>
      <c r="BW69" s="63"/>
      <c r="BX69" s="64"/>
      <c r="BY69" s="61"/>
      <c r="BZ69" s="65"/>
      <c r="CA69" s="66"/>
      <c r="CB69" s="67"/>
      <c r="CC69" s="68"/>
      <c r="CD69" s="68"/>
      <c r="CE69" s="68"/>
      <c r="CF69" s="63"/>
      <c r="CG69" s="64"/>
      <c r="CH69" s="61"/>
      <c r="CI69" s="65"/>
      <c r="CJ69" s="66"/>
      <c r="CK69" s="67"/>
      <c r="CL69" s="68"/>
      <c r="CM69" s="68"/>
      <c r="CN69" s="68"/>
      <c r="CO69" s="69"/>
      <c r="CP69" s="66"/>
      <c r="CQ69" s="66"/>
      <c r="CR69" s="66"/>
      <c r="CS69" s="70"/>
    </row>
    <row r="70" spans="1:98">
      <c r="A70" s="30"/>
      <c r="B70" s="37"/>
      <c r="C70" s="21"/>
      <c r="D70" s="21"/>
      <c r="E70" s="21"/>
      <c r="F70" s="22"/>
      <c r="G70" s="36"/>
      <c r="H70" s="36"/>
      <c r="I70" s="73"/>
      <c r="J70" s="332"/>
      <c r="K70" s="34"/>
      <c r="L70" s="34"/>
      <c r="M70" s="31"/>
      <c r="N70" s="23"/>
      <c r="O70" s="23"/>
      <c r="P70" s="23"/>
      <c r="Q70" s="32"/>
      <c r="R70" s="32"/>
      <c r="S70" s="23"/>
      <c r="T70" s="32"/>
      <c r="U70" s="337"/>
      <c r="V70" s="25"/>
      <c r="W70" s="25"/>
      <c r="X70" s="337"/>
      <c r="Y70" s="337"/>
      <c r="Z70" s="337"/>
      <c r="AA70" s="337"/>
      <c r="AB70" s="33"/>
      <c r="AC70" s="59"/>
      <c r="AD70" s="61"/>
      <c r="AE70" s="62"/>
      <c r="AF70" s="61"/>
      <c r="AG70" s="65"/>
      <c r="AH70" s="66"/>
      <c r="AI70" s="67"/>
      <c r="AJ70" s="68"/>
      <c r="AK70" s="68"/>
      <c r="AL70" s="68"/>
      <c r="AM70" s="61"/>
      <c r="AN70" s="62"/>
      <c r="AO70" s="61"/>
      <c r="AP70" s="65"/>
      <c r="AQ70" s="66"/>
      <c r="AR70" s="67"/>
      <c r="AS70" s="68"/>
      <c r="AT70" s="68"/>
      <c r="AU70" s="68"/>
      <c r="AV70" s="61"/>
      <c r="AW70" s="62"/>
      <c r="AX70" s="61"/>
      <c r="AY70" s="65"/>
      <c r="AZ70" s="66"/>
      <c r="BA70" s="67"/>
      <c r="BB70" s="68"/>
      <c r="BC70" s="68"/>
      <c r="BD70" s="68"/>
      <c r="BE70" s="61"/>
      <c r="BF70" s="62"/>
      <c r="BG70" s="61"/>
      <c r="BH70" s="65"/>
      <c r="BI70" s="66"/>
      <c r="BJ70" s="67"/>
      <c r="BK70" s="68"/>
      <c r="BL70" s="68"/>
      <c r="BM70" s="68"/>
      <c r="BN70" s="63"/>
      <c r="BO70" s="64"/>
      <c r="BP70" s="61"/>
      <c r="BQ70" s="65"/>
      <c r="BR70" s="66"/>
      <c r="BS70" s="67"/>
      <c r="BT70" s="68"/>
      <c r="BU70" s="68"/>
      <c r="BV70" s="68"/>
      <c r="BW70" s="63"/>
      <c r="BX70" s="64"/>
      <c r="BY70" s="61"/>
      <c r="BZ70" s="65"/>
      <c r="CA70" s="66"/>
      <c r="CB70" s="67"/>
      <c r="CC70" s="68"/>
      <c r="CD70" s="68"/>
      <c r="CE70" s="68"/>
      <c r="CF70" s="63"/>
      <c r="CG70" s="64"/>
      <c r="CH70" s="61"/>
      <c r="CI70" s="65"/>
      <c r="CJ70" s="66"/>
      <c r="CK70" s="67"/>
      <c r="CL70" s="68"/>
      <c r="CM70" s="68"/>
      <c r="CN70" s="68"/>
      <c r="CO70" s="69"/>
      <c r="CP70" s="66"/>
      <c r="CQ70" s="66"/>
      <c r="CR70" s="66"/>
      <c r="CS70" s="70"/>
    </row>
    <row r="71" spans="1:98">
      <c r="A71" s="19">
        <f>AB71</f>
        <v>2.1633461318052</v>
      </c>
      <c r="B71" s="39"/>
      <c r="C71" s="39"/>
      <c r="D71" s="39"/>
      <c r="E71" s="39"/>
      <c r="F71" s="39"/>
      <c r="G71" s="40" t="s">
        <v>212</v>
      </c>
      <c r="H71" s="40"/>
      <c r="I71" s="40"/>
      <c r="J71" s="333">
        <f>SUM(J6:J70)</f>
        <v>3490000</v>
      </c>
      <c r="K71" s="41">
        <f>SUM(K6:K70)</f>
        <v>824</v>
      </c>
      <c r="L71" s="41">
        <f>SUM(L6:L70)</f>
        <v>362</v>
      </c>
      <c r="M71" s="41">
        <f>SUM(M6:M70)</f>
        <v>847</v>
      </c>
      <c r="N71" s="41">
        <f>SUM(N6:N70)</f>
        <v>319</v>
      </c>
      <c r="O71" s="41">
        <f>SUM(O6:O70)</f>
        <v>1</v>
      </c>
      <c r="P71" s="41">
        <f>SUM(P6:P70)</f>
        <v>320</v>
      </c>
      <c r="Q71" s="42">
        <f>IFERROR(P71/M71,"-")</f>
        <v>0.37780401416765</v>
      </c>
      <c r="R71" s="76">
        <f>SUM(R6:R70)</f>
        <v>23</v>
      </c>
      <c r="S71" s="76">
        <f>SUM(S6:S70)</f>
        <v>65</v>
      </c>
      <c r="T71" s="42">
        <f>IFERROR(R71/P71,"-")</f>
        <v>0.071875</v>
      </c>
      <c r="U71" s="338">
        <f>IFERROR(J71/P71,"-")</f>
        <v>10906.25</v>
      </c>
      <c r="V71" s="44">
        <f>SUM(V6:V70)</f>
        <v>42</v>
      </c>
      <c r="W71" s="42">
        <f>IFERROR(V71/P71,"-")</f>
        <v>0.13125</v>
      </c>
      <c r="X71" s="333">
        <f>SUM(X6:X70)</f>
        <v>7550078</v>
      </c>
      <c r="Y71" s="333">
        <f>IFERROR(X71/P71,"-")</f>
        <v>23593.99375</v>
      </c>
      <c r="Z71" s="333">
        <f>IFERROR(X71/V71,"-")</f>
        <v>179763.76190476</v>
      </c>
      <c r="AA71" s="333">
        <f>X71-J71</f>
        <v>4060078</v>
      </c>
      <c r="AB71" s="45">
        <f>X71/J71</f>
        <v>2.1633461318052</v>
      </c>
      <c r="AC71" s="58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6"/>
    <mergeCell ref="J12:J16"/>
    <mergeCell ref="U12:U16"/>
    <mergeCell ref="AA12:AA16"/>
    <mergeCell ref="AB12:AB16"/>
    <mergeCell ref="A17:A21"/>
    <mergeCell ref="J17:J21"/>
    <mergeCell ref="U17:U21"/>
    <mergeCell ref="AA17:AA21"/>
    <mergeCell ref="AB17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6"/>
    <mergeCell ref="J62:J66"/>
    <mergeCell ref="U62:U66"/>
    <mergeCell ref="AA62:AA66"/>
    <mergeCell ref="AB62:AB66"/>
    <mergeCell ref="A67:A68"/>
    <mergeCell ref="J67:J68"/>
    <mergeCell ref="U67:U68"/>
    <mergeCell ref="AA67:AA68"/>
    <mergeCell ref="AB67:AB6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213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0.4625</v>
      </c>
      <c r="B6" s="347" t="s">
        <v>214</v>
      </c>
      <c r="C6" s="347" t="s">
        <v>215</v>
      </c>
      <c r="D6" s="347" t="s">
        <v>216</v>
      </c>
      <c r="E6" s="347" t="s">
        <v>217</v>
      </c>
      <c r="F6" s="347" t="s">
        <v>67</v>
      </c>
      <c r="G6" s="88" t="s">
        <v>218</v>
      </c>
      <c r="H6" s="88" t="s">
        <v>219</v>
      </c>
      <c r="I6" s="88" t="s">
        <v>220</v>
      </c>
      <c r="J6" s="330">
        <v>80000</v>
      </c>
      <c r="K6" s="79">
        <v>0</v>
      </c>
      <c r="L6" s="79">
        <v>0</v>
      </c>
      <c r="M6" s="79">
        <v>0</v>
      </c>
      <c r="N6" s="89">
        <v>31</v>
      </c>
      <c r="O6" s="90">
        <v>0</v>
      </c>
      <c r="P6" s="91">
        <f>N6+O6</f>
        <v>31</v>
      </c>
      <c r="Q6" s="80" t="str">
        <f>IFERROR(P6/M6,"-")</f>
        <v>-</v>
      </c>
      <c r="R6" s="79">
        <v>0</v>
      </c>
      <c r="S6" s="79">
        <v>5</v>
      </c>
      <c r="T6" s="80">
        <f>IFERROR(R6/(P6),"-")</f>
        <v>0</v>
      </c>
      <c r="U6" s="336">
        <f>IFERROR(J6/SUM(N6:O7),"-")</f>
        <v>2162.1621621622</v>
      </c>
      <c r="V6" s="82">
        <v>3</v>
      </c>
      <c r="W6" s="80">
        <f>IF(P6=0,"-",V6/P6)</f>
        <v>0.096774193548387</v>
      </c>
      <c r="X6" s="335">
        <v>34000</v>
      </c>
      <c r="Y6" s="336">
        <f>IFERROR(X6/P6,"-")</f>
        <v>1096.7741935484</v>
      </c>
      <c r="Z6" s="336">
        <f>IFERROR(X6/V6,"-")</f>
        <v>11333.333333333</v>
      </c>
      <c r="AA6" s="330">
        <f>SUM(X6:X7)-SUM(J6:J7)</f>
        <v>-43000</v>
      </c>
      <c r="AB6" s="83">
        <f>SUM(X6:X7)/SUM(J6:J7)</f>
        <v>0.4625</v>
      </c>
      <c r="AC6" s="77"/>
      <c r="AD6" s="92">
        <v>1</v>
      </c>
      <c r="AE6" s="93">
        <f>IF(P6=0,"",IF(AD6=0,"",(AD6/P6)))</f>
        <v>0.032258064516129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8</v>
      </c>
      <c r="AN6" s="99">
        <f>IF(P6=0,"",IF(AM6=0,"",(AM6/P6)))</f>
        <v>0.25806451612903</v>
      </c>
      <c r="AO6" s="98">
        <v>2</v>
      </c>
      <c r="AP6" s="100">
        <f>IFERROR(AO6/AM6,"-")</f>
        <v>0.25</v>
      </c>
      <c r="AQ6" s="101">
        <v>19000</v>
      </c>
      <c r="AR6" s="102">
        <f>IFERROR(AQ6/AM6,"-")</f>
        <v>2375</v>
      </c>
      <c r="AS6" s="103">
        <v>1</v>
      </c>
      <c r="AT6" s="103"/>
      <c r="AU6" s="103">
        <v>1</v>
      </c>
      <c r="AV6" s="104">
        <v>2</v>
      </c>
      <c r="AW6" s="105">
        <f>IF(P6=0,"",IF(AV6=0,"",(AV6/P6)))</f>
        <v>0.064516129032258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9</v>
      </c>
      <c r="BF6" s="111">
        <f>IF(P6=0,"",IF(BE6=0,"",(BE6/P6)))</f>
        <v>0.29032258064516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9</v>
      </c>
      <c r="BO6" s="118">
        <f>IF(P6=0,"",IF(BN6=0,"",(BN6/P6)))</f>
        <v>0.29032258064516</v>
      </c>
      <c r="BP6" s="119">
        <v>1</v>
      </c>
      <c r="BQ6" s="120">
        <f>IFERROR(BP6/BN6,"-")</f>
        <v>0.11111111111111</v>
      </c>
      <c r="BR6" s="121">
        <v>15000</v>
      </c>
      <c r="BS6" s="122">
        <f>IFERROR(BR6/BN6,"-")</f>
        <v>1666.6666666667</v>
      </c>
      <c r="BT6" s="123"/>
      <c r="BU6" s="123">
        <v>1</v>
      </c>
      <c r="BV6" s="123"/>
      <c r="BW6" s="124">
        <v>2</v>
      </c>
      <c r="BX6" s="125">
        <f>IF(P6=0,"",IF(BW6=0,"",(BW6/P6)))</f>
        <v>0.064516129032258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34000</v>
      </c>
      <c r="CQ6" s="139">
        <v>16000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221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47</v>
      </c>
      <c r="L7" s="79">
        <v>19</v>
      </c>
      <c r="M7" s="79">
        <v>9</v>
      </c>
      <c r="N7" s="89">
        <v>6</v>
      </c>
      <c r="O7" s="90">
        <v>0</v>
      </c>
      <c r="P7" s="91">
        <f>N7+O7</f>
        <v>6</v>
      </c>
      <c r="Q7" s="80">
        <f>IFERROR(P7/M7,"-")</f>
        <v>0.66666666666667</v>
      </c>
      <c r="R7" s="79">
        <v>3</v>
      </c>
      <c r="S7" s="79">
        <v>0</v>
      </c>
      <c r="T7" s="80">
        <f>IFERROR(R7/(P7),"-")</f>
        <v>0.5</v>
      </c>
      <c r="U7" s="336"/>
      <c r="V7" s="82">
        <v>0</v>
      </c>
      <c r="W7" s="80">
        <f>IF(P7=0,"-",V7/P7)</f>
        <v>0</v>
      </c>
      <c r="X7" s="335">
        <v>3000</v>
      </c>
      <c r="Y7" s="336">
        <f>IFERROR(X7/P7,"-")</f>
        <v>500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0.16666666666667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0.16666666666667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0.33333333333333</v>
      </c>
      <c r="BP7" s="119">
        <v>2</v>
      </c>
      <c r="BQ7" s="120">
        <f>IFERROR(BP7/BN7,"-")</f>
        <v>1</v>
      </c>
      <c r="BR7" s="121">
        <v>22000</v>
      </c>
      <c r="BS7" s="122">
        <f>IFERROR(BR7/BN7,"-")</f>
        <v>11000</v>
      </c>
      <c r="BT7" s="123">
        <v>1</v>
      </c>
      <c r="BU7" s="123"/>
      <c r="BV7" s="123">
        <v>1</v>
      </c>
      <c r="BW7" s="124">
        <v>2</v>
      </c>
      <c r="BX7" s="125">
        <f>IF(P7=0,"",IF(BW7=0,"",(BW7/P7)))</f>
        <v>0.33333333333333</v>
      </c>
      <c r="BY7" s="126">
        <v>1</v>
      </c>
      <c r="BZ7" s="127">
        <f>IFERROR(BY7/BW7,"-")</f>
        <v>0.5</v>
      </c>
      <c r="CA7" s="128">
        <v>3000</v>
      </c>
      <c r="CB7" s="129">
        <f>IFERROR(CA7/BW7,"-")</f>
        <v>1500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3000</v>
      </c>
      <c r="CQ7" s="139">
        <v>17000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2.0375</v>
      </c>
      <c r="B8" s="347" t="s">
        <v>222</v>
      </c>
      <c r="C8" s="347" t="s">
        <v>223</v>
      </c>
      <c r="D8" s="347" t="s">
        <v>224</v>
      </c>
      <c r="E8" s="347"/>
      <c r="F8" s="347" t="s">
        <v>116</v>
      </c>
      <c r="G8" s="88" t="s">
        <v>225</v>
      </c>
      <c r="H8" s="88" t="s">
        <v>226</v>
      </c>
      <c r="I8" s="88" t="s">
        <v>227</v>
      </c>
      <c r="J8" s="330">
        <v>60000</v>
      </c>
      <c r="K8" s="79">
        <v>17</v>
      </c>
      <c r="L8" s="79">
        <v>0</v>
      </c>
      <c r="M8" s="79">
        <v>98</v>
      </c>
      <c r="N8" s="89">
        <v>6</v>
      </c>
      <c r="O8" s="90">
        <v>0</v>
      </c>
      <c r="P8" s="91">
        <f>N8+O8</f>
        <v>6</v>
      </c>
      <c r="Q8" s="80">
        <f>IFERROR(P8/M8,"-")</f>
        <v>0.061224489795918</v>
      </c>
      <c r="R8" s="79">
        <v>1</v>
      </c>
      <c r="S8" s="79">
        <v>1</v>
      </c>
      <c r="T8" s="80">
        <f>IFERROR(R8/(P8),"-")</f>
        <v>0.16666666666667</v>
      </c>
      <c r="U8" s="336">
        <f>IFERROR(J8/SUM(N8:O9),"-")</f>
        <v>1714.2857142857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62250</v>
      </c>
      <c r="AB8" s="83">
        <f>SUM(X8:X9)/SUM(J8:J9)</f>
        <v>2.0375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0.16666666666667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228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228</v>
      </c>
      <c r="L9" s="79">
        <v>113</v>
      </c>
      <c r="M9" s="79">
        <v>70</v>
      </c>
      <c r="N9" s="89">
        <v>29</v>
      </c>
      <c r="O9" s="90">
        <v>0</v>
      </c>
      <c r="P9" s="91">
        <f>N9+O9</f>
        <v>29</v>
      </c>
      <c r="Q9" s="80">
        <f>IFERROR(P9/M9,"-")</f>
        <v>0.41428571428571</v>
      </c>
      <c r="R9" s="79">
        <v>7</v>
      </c>
      <c r="S9" s="79">
        <v>3</v>
      </c>
      <c r="T9" s="80">
        <f>IFERROR(R9/(P9),"-")</f>
        <v>0.24137931034483</v>
      </c>
      <c r="U9" s="336"/>
      <c r="V9" s="82">
        <v>7</v>
      </c>
      <c r="W9" s="80">
        <f>IF(P9=0,"-",V9/P9)</f>
        <v>0.24137931034483</v>
      </c>
      <c r="X9" s="335">
        <v>122250</v>
      </c>
      <c r="Y9" s="336">
        <f>IFERROR(X9/P9,"-")</f>
        <v>4215.5172413793</v>
      </c>
      <c r="Z9" s="336">
        <f>IFERROR(X9/V9,"-")</f>
        <v>17464.285714286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4</v>
      </c>
      <c r="AN9" s="99">
        <f>IF(P9=0,"",IF(AM9=0,"",(AM9/P9)))</f>
        <v>0.13793103448276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0.068965517241379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6</v>
      </c>
      <c r="BF9" s="111">
        <f>IF(P9=0,"",IF(BE9=0,"",(BE9/P9)))</f>
        <v>0.20689655172414</v>
      </c>
      <c r="BG9" s="110">
        <v>1</v>
      </c>
      <c r="BH9" s="112">
        <f>IFERROR(BG9/BE9,"-")</f>
        <v>0.16666666666667</v>
      </c>
      <c r="BI9" s="113">
        <v>2750</v>
      </c>
      <c r="BJ9" s="114">
        <f>IFERROR(BI9/BE9,"-")</f>
        <v>458.33333333333</v>
      </c>
      <c r="BK9" s="115"/>
      <c r="BL9" s="115">
        <v>1</v>
      </c>
      <c r="BM9" s="115"/>
      <c r="BN9" s="117">
        <v>10</v>
      </c>
      <c r="BO9" s="118">
        <f>IF(P9=0,"",IF(BN9=0,"",(BN9/P9)))</f>
        <v>0.3448275862069</v>
      </c>
      <c r="BP9" s="119">
        <v>4</v>
      </c>
      <c r="BQ9" s="120">
        <f>IFERROR(BP9/BN9,"-")</f>
        <v>0.4</v>
      </c>
      <c r="BR9" s="121">
        <v>67500</v>
      </c>
      <c r="BS9" s="122">
        <f>IFERROR(BR9/BN9,"-")</f>
        <v>6750</v>
      </c>
      <c r="BT9" s="123">
        <v>1</v>
      </c>
      <c r="BU9" s="123">
        <v>1</v>
      </c>
      <c r="BV9" s="123">
        <v>2</v>
      </c>
      <c r="BW9" s="124">
        <v>7</v>
      </c>
      <c r="BX9" s="125">
        <f>IF(P9=0,"",IF(BW9=0,"",(BW9/P9)))</f>
        <v>0.24137931034483</v>
      </c>
      <c r="BY9" s="126">
        <v>2</v>
      </c>
      <c r="BZ9" s="127">
        <f>IFERROR(BY9/BW9,"-")</f>
        <v>0.28571428571429</v>
      </c>
      <c r="CA9" s="128">
        <v>52000</v>
      </c>
      <c r="CB9" s="129">
        <f>IFERROR(CA9/BW9,"-")</f>
        <v>7428.5714285714</v>
      </c>
      <c r="CC9" s="130"/>
      <c r="CD9" s="130"/>
      <c r="CE9" s="130">
        <v>2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7</v>
      </c>
      <c r="CP9" s="139">
        <v>122250</v>
      </c>
      <c r="CQ9" s="139">
        <v>45000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1.1375</v>
      </c>
      <c r="B12" s="39"/>
      <c r="C12" s="39"/>
      <c r="D12" s="39"/>
      <c r="E12" s="39"/>
      <c r="F12" s="39"/>
      <c r="G12" s="40" t="s">
        <v>229</v>
      </c>
      <c r="H12" s="40"/>
      <c r="I12" s="40"/>
      <c r="J12" s="333">
        <f>SUM(J6:J11)</f>
        <v>140000</v>
      </c>
      <c r="K12" s="41">
        <f>SUM(K6:K11)</f>
        <v>292</v>
      </c>
      <c r="L12" s="41">
        <f>SUM(L6:L11)</f>
        <v>132</v>
      </c>
      <c r="M12" s="41">
        <f>SUM(M6:M11)</f>
        <v>177</v>
      </c>
      <c r="N12" s="41">
        <f>SUM(N6:N11)</f>
        <v>72</v>
      </c>
      <c r="O12" s="41">
        <f>SUM(O6:O11)</f>
        <v>0</v>
      </c>
      <c r="P12" s="41">
        <f>SUM(P6:P11)</f>
        <v>72</v>
      </c>
      <c r="Q12" s="42">
        <f>IFERROR(P12/M12,"-")</f>
        <v>0.40677966101695</v>
      </c>
      <c r="R12" s="76">
        <f>SUM(R6:R11)</f>
        <v>11</v>
      </c>
      <c r="S12" s="76">
        <f>SUM(S6:S11)</f>
        <v>9</v>
      </c>
      <c r="T12" s="42">
        <f>IFERROR(R12/P12,"-")</f>
        <v>0.15277777777778</v>
      </c>
      <c r="U12" s="338">
        <f>IFERROR(J12/P12,"-")</f>
        <v>1944.4444444444</v>
      </c>
      <c r="V12" s="44">
        <f>SUM(V6:V11)</f>
        <v>10</v>
      </c>
      <c r="W12" s="42">
        <f>IFERROR(V12/P12,"-")</f>
        <v>0.13888888888889</v>
      </c>
      <c r="X12" s="333">
        <f>SUM(X6:X11)</f>
        <v>159250</v>
      </c>
      <c r="Y12" s="333">
        <f>IFERROR(X12/P12,"-")</f>
        <v>2211.8055555556</v>
      </c>
      <c r="Z12" s="333">
        <f>IFERROR(X12/V12,"-")</f>
        <v>15925</v>
      </c>
      <c r="AA12" s="333">
        <f>X12-J12</f>
        <v>19250</v>
      </c>
      <c r="AB12" s="45">
        <f>X12/J12</f>
        <v>1.1375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230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1.52</v>
      </c>
      <c r="B6" s="347" t="s">
        <v>231</v>
      </c>
      <c r="C6" s="347" t="s">
        <v>232</v>
      </c>
      <c r="D6" s="347" t="s">
        <v>233</v>
      </c>
      <c r="E6" s="347" t="s">
        <v>234</v>
      </c>
      <c r="F6" s="347" t="s">
        <v>116</v>
      </c>
      <c r="G6" s="88" t="s">
        <v>235</v>
      </c>
      <c r="H6" s="88" t="s">
        <v>236</v>
      </c>
      <c r="I6" s="88" t="s">
        <v>190</v>
      </c>
      <c r="J6" s="330">
        <v>125000</v>
      </c>
      <c r="K6" s="79">
        <v>45</v>
      </c>
      <c r="L6" s="79">
        <v>0</v>
      </c>
      <c r="M6" s="79">
        <v>153</v>
      </c>
      <c r="N6" s="89">
        <v>20</v>
      </c>
      <c r="O6" s="90">
        <v>0</v>
      </c>
      <c r="P6" s="91">
        <f>N6+O6</f>
        <v>20</v>
      </c>
      <c r="Q6" s="80">
        <f>IFERROR(P6/M6,"-")</f>
        <v>0.13071895424837</v>
      </c>
      <c r="R6" s="79">
        <v>0</v>
      </c>
      <c r="S6" s="79">
        <v>7</v>
      </c>
      <c r="T6" s="80">
        <f>IFERROR(R6/(P6),"-")</f>
        <v>0</v>
      </c>
      <c r="U6" s="336">
        <f>IFERROR(J6/SUM(N6:O7),"-")</f>
        <v>1436.7816091954</v>
      </c>
      <c r="V6" s="82">
        <v>1</v>
      </c>
      <c r="W6" s="80">
        <f>IF(P6=0,"-",V6/P6)</f>
        <v>0.05</v>
      </c>
      <c r="X6" s="335">
        <v>2000</v>
      </c>
      <c r="Y6" s="336">
        <f>IFERROR(X6/P6,"-")</f>
        <v>100</v>
      </c>
      <c r="Z6" s="336">
        <f>IFERROR(X6/V6,"-")</f>
        <v>2000</v>
      </c>
      <c r="AA6" s="330">
        <f>SUM(X6:X7)-SUM(J6:J7)</f>
        <v>65000</v>
      </c>
      <c r="AB6" s="83">
        <f>SUM(X6:X7)/SUM(J6:J7)</f>
        <v>1.52</v>
      </c>
      <c r="AC6" s="77"/>
      <c r="AD6" s="92">
        <v>1</v>
      </c>
      <c r="AE6" s="93">
        <f>IF(P6=0,"",IF(AD6=0,"",(AD6/P6)))</f>
        <v>0.05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13</v>
      </c>
      <c r="AN6" s="99">
        <f>IF(P6=0,"",IF(AM6=0,"",(AM6/P6)))</f>
        <v>0.65</v>
      </c>
      <c r="AO6" s="98">
        <v>1</v>
      </c>
      <c r="AP6" s="100">
        <f>IFERROR(AO6/AM6,"-")</f>
        <v>0.076923076923077</v>
      </c>
      <c r="AQ6" s="101">
        <v>2000</v>
      </c>
      <c r="AR6" s="102">
        <f>IFERROR(AQ6/AM6,"-")</f>
        <v>153.84615384615</v>
      </c>
      <c r="AS6" s="103">
        <v>1</v>
      </c>
      <c r="AT6" s="103"/>
      <c r="AU6" s="103"/>
      <c r="AV6" s="104">
        <v>2</v>
      </c>
      <c r="AW6" s="105">
        <f>IF(P6=0,"",IF(AV6=0,"",(AV6/P6)))</f>
        <v>0.1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2000</v>
      </c>
      <c r="CQ6" s="139">
        <v>2000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237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189</v>
      </c>
      <c r="L7" s="79">
        <v>128</v>
      </c>
      <c r="M7" s="79">
        <v>157</v>
      </c>
      <c r="N7" s="89">
        <v>67</v>
      </c>
      <c r="O7" s="90">
        <v>0</v>
      </c>
      <c r="P7" s="91">
        <f>N7+O7</f>
        <v>67</v>
      </c>
      <c r="Q7" s="80">
        <f>IFERROR(P7/M7,"-")</f>
        <v>0.42675159235669</v>
      </c>
      <c r="R7" s="79">
        <v>6</v>
      </c>
      <c r="S7" s="79">
        <v>9</v>
      </c>
      <c r="T7" s="80">
        <f>IFERROR(R7/(P7),"-")</f>
        <v>0.08955223880597</v>
      </c>
      <c r="U7" s="336"/>
      <c r="V7" s="82">
        <v>2</v>
      </c>
      <c r="W7" s="80">
        <f>IF(P7=0,"-",V7/P7)</f>
        <v>0.029850746268657</v>
      </c>
      <c r="X7" s="335">
        <v>188000</v>
      </c>
      <c r="Y7" s="336">
        <f>IFERROR(X7/P7,"-")</f>
        <v>2805.9701492537</v>
      </c>
      <c r="Z7" s="336">
        <f>IFERROR(X7/V7,"-")</f>
        <v>94000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18</v>
      </c>
      <c r="AN7" s="99">
        <f>IF(P7=0,"",IF(AM7=0,"",(AM7/P7)))</f>
        <v>0.26865671641791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14</v>
      </c>
      <c r="AW7" s="105">
        <f>IF(P7=0,"",IF(AV7=0,"",(AV7/P7)))</f>
        <v>0.2089552238806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0.074626865671642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14</v>
      </c>
      <c r="BO7" s="118">
        <f>IF(P7=0,"",IF(BN7=0,"",(BN7/P7)))</f>
        <v>0.2089552238806</v>
      </c>
      <c r="BP7" s="119">
        <v>2</v>
      </c>
      <c r="BQ7" s="120">
        <f>IFERROR(BP7/BN7,"-")</f>
        <v>0.14285714285714</v>
      </c>
      <c r="BR7" s="121">
        <v>103000</v>
      </c>
      <c r="BS7" s="122">
        <f>IFERROR(BR7/BN7,"-")</f>
        <v>7357.1428571429</v>
      </c>
      <c r="BT7" s="123">
        <v>1</v>
      </c>
      <c r="BU7" s="123"/>
      <c r="BV7" s="123">
        <v>1</v>
      </c>
      <c r="BW7" s="124">
        <v>9</v>
      </c>
      <c r="BX7" s="125">
        <f>IF(P7=0,"",IF(BW7=0,"",(BW7/P7)))</f>
        <v>0.13432835820896</v>
      </c>
      <c r="BY7" s="126">
        <v>1</v>
      </c>
      <c r="BZ7" s="127">
        <f>IFERROR(BY7/BW7,"-")</f>
        <v>0.11111111111111</v>
      </c>
      <c r="CA7" s="128">
        <v>85000</v>
      </c>
      <c r="CB7" s="129">
        <f>IFERROR(CA7/BW7,"-")</f>
        <v>9444.4444444444</v>
      </c>
      <c r="CC7" s="130"/>
      <c r="CD7" s="130"/>
      <c r="CE7" s="130">
        <v>1</v>
      </c>
      <c r="CF7" s="131">
        <v>7</v>
      </c>
      <c r="CG7" s="132">
        <f>IF(P7=0,"",IF(CF7=0,"",(CF7/P7)))</f>
        <v>0.1044776119403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188000</v>
      </c>
      <c r="CQ7" s="139">
        <v>98000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4.544</v>
      </c>
      <c r="B8" s="347" t="s">
        <v>238</v>
      </c>
      <c r="C8" s="347" t="s">
        <v>232</v>
      </c>
      <c r="D8" s="347" t="s">
        <v>239</v>
      </c>
      <c r="E8" s="347" t="s">
        <v>240</v>
      </c>
      <c r="F8" s="347" t="s">
        <v>116</v>
      </c>
      <c r="G8" s="88" t="s">
        <v>241</v>
      </c>
      <c r="H8" s="88" t="s">
        <v>242</v>
      </c>
      <c r="I8" s="88" t="s">
        <v>190</v>
      </c>
      <c r="J8" s="330">
        <v>125000</v>
      </c>
      <c r="K8" s="79">
        <v>47</v>
      </c>
      <c r="L8" s="79">
        <v>0</v>
      </c>
      <c r="M8" s="79">
        <v>223</v>
      </c>
      <c r="N8" s="89">
        <v>20</v>
      </c>
      <c r="O8" s="90">
        <v>1</v>
      </c>
      <c r="P8" s="91">
        <f>N8+O8</f>
        <v>21</v>
      </c>
      <c r="Q8" s="80">
        <f>IFERROR(P8/M8,"-")</f>
        <v>0.094170403587444</v>
      </c>
      <c r="R8" s="79">
        <v>2</v>
      </c>
      <c r="S8" s="79">
        <v>7</v>
      </c>
      <c r="T8" s="80">
        <f>IFERROR(R8/(P8),"-")</f>
        <v>0.095238095238095</v>
      </c>
      <c r="U8" s="336">
        <f>IFERROR(J8/SUM(N8:O9),"-")</f>
        <v>1086.9565217391</v>
      </c>
      <c r="V8" s="82">
        <v>1</v>
      </c>
      <c r="W8" s="80">
        <f>IF(P8=0,"-",V8/P8)</f>
        <v>0.047619047619048</v>
      </c>
      <c r="X8" s="335">
        <v>24000</v>
      </c>
      <c r="Y8" s="336">
        <f>IFERROR(X8/P8,"-")</f>
        <v>1142.8571428571</v>
      </c>
      <c r="Z8" s="336">
        <f>IFERROR(X8/V8,"-")</f>
        <v>24000</v>
      </c>
      <c r="AA8" s="330">
        <f>SUM(X8:X9)-SUM(J8:J9)</f>
        <v>443000</v>
      </c>
      <c r="AB8" s="83">
        <f>SUM(X8:X9)/SUM(J8:J9)</f>
        <v>4.544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4</v>
      </c>
      <c r="AN8" s="99">
        <f>IF(P8=0,"",IF(AM8=0,"",(AM8/P8)))</f>
        <v>0.19047619047619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0.14285714285714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7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0.19047619047619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0.14285714285714</v>
      </c>
      <c r="BY8" s="126">
        <v>1</v>
      </c>
      <c r="BZ8" s="127">
        <f>IFERROR(BY8/BW8,"-")</f>
        <v>0.33333333333333</v>
      </c>
      <c r="CA8" s="128">
        <v>24000</v>
      </c>
      <c r="CB8" s="129">
        <f>IFERROR(CA8/BW8,"-")</f>
        <v>8000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24000</v>
      </c>
      <c r="CQ8" s="139">
        <v>24000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243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265</v>
      </c>
      <c r="L9" s="79">
        <v>193</v>
      </c>
      <c r="M9" s="79">
        <v>244</v>
      </c>
      <c r="N9" s="89">
        <v>91</v>
      </c>
      <c r="O9" s="90">
        <v>3</v>
      </c>
      <c r="P9" s="91">
        <f>N9+O9</f>
        <v>94</v>
      </c>
      <c r="Q9" s="80">
        <f>IFERROR(P9/M9,"-")</f>
        <v>0.38524590163934</v>
      </c>
      <c r="R9" s="79">
        <v>8</v>
      </c>
      <c r="S9" s="79">
        <v>20</v>
      </c>
      <c r="T9" s="80">
        <f>IFERROR(R9/(P9),"-")</f>
        <v>0.085106382978723</v>
      </c>
      <c r="U9" s="336"/>
      <c r="V9" s="82">
        <v>3</v>
      </c>
      <c r="W9" s="80">
        <f>IF(P9=0,"-",V9/P9)</f>
        <v>0.031914893617021</v>
      </c>
      <c r="X9" s="335">
        <v>544000</v>
      </c>
      <c r="Y9" s="336">
        <f>IFERROR(X9/P9,"-")</f>
        <v>5787.2340425532</v>
      </c>
      <c r="Z9" s="336">
        <f>IFERROR(X9/V9,"-")</f>
        <v>181333.33333333</v>
      </c>
      <c r="AA9" s="330"/>
      <c r="AB9" s="83"/>
      <c r="AC9" s="77"/>
      <c r="AD9" s="92">
        <v>1</v>
      </c>
      <c r="AE9" s="93">
        <f>IF(P9=0,"",IF(AD9=0,"",(AD9/P9)))</f>
        <v>0.01063829787234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17</v>
      </c>
      <c r="AN9" s="99">
        <f>IF(P9=0,"",IF(AM9=0,"",(AM9/P9)))</f>
        <v>0.18085106382979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9</v>
      </c>
      <c r="AW9" s="105">
        <f>IF(P9=0,"",IF(AV9=0,"",(AV9/P9)))</f>
        <v>0.095744680851064</v>
      </c>
      <c r="AX9" s="104">
        <v>2</v>
      </c>
      <c r="AY9" s="106">
        <f>IFERROR(AX9/AV9,"-")</f>
        <v>0.22222222222222</v>
      </c>
      <c r="AZ9" s="107">
        <v>27000</v>
      </c>
      <c r="BA9" s="108">
        <f>IFERROR(AZ9/AV9,"-")</f>
        <v>3000</v>
      </c>
      <c r="BB9" s="109"/>
      <c r="BC9" s="109"/>
      <c r="BD9" s="109">
        <v>2</v>
      </c>
      <c r="BE9" s="110">
        <v>19</v>
      </c>
      <c r="BF9" s="111">
        <f>IF(P9=0,"",IF(BE9=0,"",(BE9/P9)))</f>
        <v>0.20212765957447</v>
      </c>
      <c r="BG9" s="110">
        <v>1</v>
      </c>
      <c r="BH9" s="112">
        <f>IFERROR(BG9/BE9,"-")</f>
        <v>0.052631578947368</v>
      </c>
      <c r="BI9" s="113">
        <v>3000</v>
      </c>
      <c r="BJ9" s="114">
        <f>IFERROR(BI9/BE9,"-")</f>
        <v>157.89473684211</v>
      </c>
      <c r="BK9" s="115">
        <v>1</v>
      </c>
      <c r="BL9" s="115"/>
      <c r="BM9" s="115"/>
      <c r="BN9" s="117">
        <v>33</v>
      </c>
      <c r="BO9" s="118">
        <f>IF(P9=0,"",IF(BN9=0,"",(BN9/P9)))</f>
        <v>0.35106382978723</v>
      </c>
      <c r="BP9" s="119">
        <v>2</v>
      </c>
      <c r="BQ9" s="120">
        <f>IFERROR(BP9/BN9,"-")</f>
        <v>0.060606060606061</v>
      </c>
      <c r="BR9" s="121">
        <v>42000</v>
      </c>
      <c r="BS9" s="122">
        <f>IFERROR(BR9/BN9,"-")</f>
        <v>1272.7272727273</v>
      </c>
      <c r="BT9" s="123">
        <v>1</v>
      </c>
      <c r="BU9" s="123"/>
      <c r="BV9" s="123">
        <v>1</v>
      </c>
      <c r="BW9" s="124">
        <v>11</v>
      </c>
      <c r="BX9" s="125">
        <f>IF(P9=0,"",IF(BW9=0,"",(BW9/P9)))</f>
        <v>0.11702127659574</v>
      </c>
      <c r="BY9" s="126">
        <v>1</v>
      </c>
      <c r="BZ9" s="127">
        <f>IFERROR(BY9/BW9,"-")</f>
        <v>0.090909090909091</v>
      </c>
      <c r="CA9" s="128">
        <v>530000</v>
      </c>
      <c r="CB9" s="129">
        <f>IFERROR(CA9/BW9,"-")</f>
        <v>48181.818181818</v>
      </c>
      <c r="CC9" s="130"/>
      <c r="CD9" s="130"/>
      <c r="CE9" s="130">
        <v>1</v>
      </c>
      <c r="CF9" s="131">
        <v>4</v>
      </c>
      <c r="CG9" s="132">
        <f>IF(P9=0,"",IF(CF9=0,"",(CF9/P9)))</f>
        <v>0.042553191489362</v>
      </c>
      <c r="CH9" s="133">
        <v>1</v>
      </c>
      <c r="CI9" s="134">
        <f>IFERROR(CH9/CF9,"-")</f>
        <v>0.25</v>
      </c>
      <c r="CJ9" s="135">
        <v>195000</v>
      </c>
      <c r="CK9" s="136">
        <f>IFERROR(CJ9/CF9,"-")</f>
        <v>48750</v>
      </c>
      <c r="CL9" s="137"/>
      <c r="CM9" s="137"/>
      <c r="CN9" s="137">
        <v>1</v>
      </c>
      <c r="CO9" s="138">
        <v>3</v>
      </c>
      <c r="CP9" s="139">
        <v>544000</v>
      </c>
      <c r="CQ9" s="139">
        <v>530000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3.032</v>
      </c>
      <c r="B12" s="39"/>
      <c r="C12" s="39"/>
      <c r="D12" s="39"/>
      <c r="E12" s="39"/>
      <c r="F12" s="39"/>
      <c r="G12" s="40" t="s">
        <v>244</v>
      </c>
      <c r="H12" s="40"/>
      <c r="I12" s="40"/>
      <c r="J12" s="333">
        <f>SUM(J6:J11)</f>
        <v>250000</v>
      </c>
      <c r="K12" s="41">
        <f>SUM(K6:K11)</f>
        <v>546</v>
      </c>
      <c r="L12" s="41">
        <f>SUM(L6:L11)</f>
        <v>321</v>
      </c>
      <c r="M12" s="41">
        <f>SUM(M6:M11)</f>
        <v>777</v>
      </c>
      <c r="N12" s="41">
        <f>SUM(N6:N11)</f>
        <v>198</v>
      </c>
      <c r="O12" s="41">
        <f>SUM(O6:O11)</f>
        <v>4</v>
      </c>
      <c r="P12" s="41">
        <f>SUM(P6:P11)</f>
        <v>202</v>
      </c>
      <c r="Q12" s="42">
        <f>IFERROR(P12/M12,"-")</f>
        <v>0.25997425997426</v>
      </c>
      <c r="R12" s="76">
        <f>SUM(R6:R11)</f>
        <v>16</v>
      </c>
      <c r="S12" s="76">
        <f>SUM(S6:S11)</f>
        <v>43</v>
      </c>
      <c r="T12" s="42">
        <f>IFERROR(R12/P12,"-")</f>
        <v>0.079207920792079</v>
      </c>
      <c r="U12" s="338">
        <f>IFERROR(J12/P12,"-")</f>
        <v>1237.6237623762</v>
      </c>
      <c r="V12" s="44">
        <f>SUM(V6:V11)</f>
        <v>7</v>
      </c>
      <c r="W12" s="42">
        <f>IFERROR(V12/P12,"-")</f>
        <v>0.034653465346535</v>
      </c>
      <c r="X12" s="333">
        <f>SUM(X6:X11)</f>
        <v>758000</v>
      </c>
      <c r="Y12" s="333">
        <f>IFERROR(X12/P12,"-")</f>
        <v>3752.4752475248</v>
      </c>
      <c r="Z12" s="333">
        <f>IFERROR(X12/V12,"-")</f>
        <v>108285.71428571</v>
      </c>
      <c r="AA12" s="333">
        <f>X12-J12</f>
        <v>508000</v>
      </c>
      <c r="AB12" s="45">
        <f>X12/J12</f>
        <v>3.032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245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246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247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248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249</v>
      </c>
      <c r="C6" s="347"/>
      <c r="D6" s="347" t="s">
        <v>116</v>
      </c>
      <c r="E6" s="175" t="s">
        <v>250</v>
      </c>
      <c r="F6" s="175" t="s">
        <v>251</v>
      </c>
      <c r="G6" s="340">
        <v>0</v>
      </c>
      <c r="H6" s="340">
        <v>1500</v>
      </c>
      <c r="I6" s="176">
        <v>0</v>
      </c>
      <c r="J6" s="176">
        <v>0</v>
      </c>
      <c r="K6" s="176">
        <v>6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252</v>
      </c>
      <c r="C7" s="347"/>
      <c r="D7" s="347" t="s">
        <v>116</v>
      </c>
      <c r="E7" s="175" t="s">
        <v>253</v>
      </c>
      <c r="F7" s="175" t="s">
        <v>251</v>
      </c>
      <c r="G7" s="340">
        <v>0</v>
      </c>
      <c r="H7" s="340">
        <v>1500</v>
      </c>
      <c r="I7" s="176">
        <v>0</v>
      </c>
      <c r="J7" s="176">
        <v>0</v>
      </c>
      <c r="K7" s="176">
        <v>11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254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17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255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246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256</v>
      </c>
      <c r="C6" s="347" t="s">
        <v>257</v>
      </c>
      <c r="D6" s="347" t="s">
        <v>258</v>
      </c>
      <c r="E6" s="175" t="s">
        <v>259</v>
      </c>
      <c r="F6" s="175" t="s">
        <v>251</v>
      </c>
      <c r="G6" s="340">
        <v>0</v>
      </c>
      <c r="H6" s="176">
        <v>0</v>
      </c>
      <c r="I6" s="176">
        <v>0</v>
      </c>
      <c r="J6" s="176">
        <v>1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4.6983912034488</v>
      </c>
      <c r="B7" s="347" t="s">
        <v>260</v>
      </c>
      <c r="C7" s="347" t="s">
        <v>257</v>
      </c>
      <c r="D7" s="347" t="s">
        <v>258</v>
      </c>
      <c r="E7" s="175" t="s">
        <v>261</v>
      </c>
      <c r="F7" s="175" t="s">
        <v>251</v>
      </c>
      <c r="G7" s="340">
        <v>4222473</v>
      </c>
      <c r="H7" s="176">
        <v>2542</v>
      </c>
      <c r="I7" s="176">
        <v>0</v>
      </c>
      <c r="J7" s="176">
        <v>259786</v>
      </c>
      <c r="K7" s="177">
        <v>1191</v>
      </c>
      <c r="L7" s="179">
        <f>IFERROR(K7/J7,"-")</f>
        <v>0.0045845426620372</v>
      </c>
      <c r="M7" s="176">
        <v>74</v>
      </c>
      <c r="N7" s="176">
        <v>442</v>
      </c>
      <c r="O7" s="179">
        <f>IFERROR(M7/(K7),"-")</f>
        <v>0.062132661628883</v>
      </c>
      <c r="P7" s="180">
        <f>IFERROR(G7/SUM(K7:K7),"-")</f>
        <v>3545.3173803526</v>
      </c>
      <c r="Q7" s="181">
        <v>160</v>
      </c>
      <c r="R7" s="179">
        <f>IF(K7=0,"-",Q7/K7)</f>
        <v>0.1343408900084</v>
      </c>
      <c r="S7" s="345">
        <v>19838830</v>
      </c>
      <c r="T7" s="346">
        <f>IFERROR(S7/K7,"-")</f>
        <v>16657.287993283</v>
      </c>
      <c r="U7" s="346">
        <f>IFERROR(S7/Q7,"-")</f>
        <v>123992.6875</v>
      </c>
      <c r="V7" s="340">
        <f>SUM(S7:S7)-SUM(G7:G7)</f>
        <v>15616357</v>
      </c>
      <c r="W7" s="183">
        <f>SUM(S7:S7)/SUM(G7:G7)</f>
        <v>4.6983912034488</v>
      </c>
      <c r="Y7" s="184">
        <v>1</v>
      </c>
      <c r="Z7" s="185">
        <f>IF(K7=0,"",IF(Y7=0,"",(Y7/K7)))</f>
        <v>0.00083963056255248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17</v>
      </c>
      <c r="AI7" s="191">
        <f>IF(K7=0,"",IF(AH7=0,"",(AH7/K7)))</f>
        <v>0.014273719563392</v>
      </c>
      <c r="AJ7" s="190">
        <v>1</v>
      </c>
      <c r="AK7" s="192">
        <f>IFERROR(AJ7/AH7,"-")</f>
        <v>0.058823529411765</v>
      </c>
      <c r="AL7" s="193">
        <v>6000</v>
      </c>
      <c r="AM7" s="194">
        <f>IFERROR(AL7/AH7,"-")</f>
        <v>352.94117647059</v>
      </c>
      <c r="AN7" s="195"/>
      <c r="AO7" s="195">
        <v>1</v>
      </c>
      <c r="AP7" s="195"/>
      <c r="AQ7" s="196">
        <v>8</v>
      </c>
      <c r="AR7" s="197">
        <f>IF(K7=0,"",IF(AQ7=0,"",(AQ7/K7)))</f>
        <v>0.0067170445004198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79</v>
      </c>
      <c r="BA7" s="203">
        <f>IF(K7=0,"",IF(AZ7=0,"",(AZ7/K7)))</f>
        <v>0.066330814441646</v>
      </c>
      <c r="BB7" s="202">
        <v>3</v>
      </c>
      <c r="BC7" s="204">
        <f>IFERROR(BB7/AZ7,"-")</f>
        <v>0.037974683544304</v>
      </c>
      <c r="BD7" s="205">
        <v>44000</v>
      </c>
      <c r="BE7" s="206">
        <f>IFERROR(BD7/AZ7,"-")</f>
        <v>556.96202531646</v>
      </c>
      <c r="BF7" s="207">
        <v>1</v>
      </c>
      <c r="BG7" s="207"/>
      <c r="BH7" s="207">
        <v>2</v>
      </c>
      <c r="BI7" s="208">
        <v>731</v>
      </c>
      <c r="BJ7" s="209">
        <f>IF(K7=0,"",IF(BI7=0,"",(BI7/K7)))</f>
        <v>0.61376994122586</v>
      </c>
      <c r="BK7" s="210">
        <v>79</v>
      </c>
      <c r="BL7" s="211">
        <f>IFERROR(BK7/BI7,"-")</f>
        <v>0.10807113543092</v>
      </c>
      <c r="BM7" s="212">
        <v>4309010</v>
      </c>
      <c r="BN7" s="213">
        <f>IFERROR(BM7/BI7,"-")</f>
        <v>5894.6785225718</v>
      </c>
      <c r="BO7" s="214">
        <v>36</v>
      </c>
      <c r="BP7" s="214">
        <v>11</v>
      </c>
      <c r="BQ7" s="214">
        <v>32</v>
      </c>
      <c r="BR7" s="215">
        <v>295</v>
      </c>
      <c r="BS7" s="216">
        <f>IF(K7=0,"",IF(BR7=0,"",(BR7/K7)))</f>
        <v>0.24769101595298</v>
      </c>
      <c r="BT7" s="217">
        <v>59</v>
      </c>
      <c r="BU7" s="218">
        <f>IFERROR(BT7/BR7,"-")</f>
        <v>0.2</v>
      </c>
      <c r="BV7" s="219">
        <v>10569760</v>
      </c>
      <c r="BW7" s="220">
        <f>IFERROR(BV7/BR7,"-")</f>
        <v>35829.694915254</v>
      </c>
      <c r="BX7" s="221">
        <v>12</v>
      </c>
      <c r="BY7" s="221">
        <v>14</v>
      </c>
      <c r="BZ7" s="221">
        <v>33</v>
      </c>
      <c r="CA7" s="222">
        <v>60</v>
      </c>
      <c r="CB7" s="223">
        <f>IF(K7=0,"",IF(CA7=0,"",(CA7/K7)))</f>
        <v>0.050377833753149</v>
      </c>
      <c r="CC7" s="224">
        <v>18</v>
      </c>
      <c r="CD7" s="225">
        <f>IFERROR(CC7/CA7,"-")</f>
        <v>0.3</v>
      </c>
      <c r="CE7" s="226">
        <v>4910060</v>
      </c>
      <c r="CF7" s="227">
        <f>IFERROR(CE7/CA7,"-")</f>
        <v>81834.333333333</v>
      </c>
      <c r="CG7" s="228">
        <v>2</v>
      </c>
      <c r="CH7" s="228">
        <v>2</v>
      </c>
      <c r="CI7" s="228">
        <v>14</v>
      </c>
      <c r="CJ7" s="229">
        <v>160</v>
      </c>
      <c r="CK7" s="230">
        <v>19838830</v>
      </c>
      <c r="CL7" s="230">
        <v>3823000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0.71883389172879</v>
      </c>
      <c r="B8" s="347" t="s">
        <v>262</v>
      </c>
      <c r="C8" s="347" t="s">
        <v>257</v>
      </c>
      <c r="D8" s="347" t="s">
        <v>258</v>
      </c>
      <c r="E8" s="175" t="s">
        <v>263</v>
      </c>
      <c r="F8" s="175" t="s">
        <v>251</v>
      </c>
      <c r="G8" s="340">
        <v>5286576</v>
      </c>
      <c r="H8" s="176">
        <v>3843</v>
      </c>
      <c r="I8" s="176">
        <v>0</v>
      </c>
      <c r="J8" s="176">
        <v>97832</v>
      </c>
      <c r="K8" s="177">
        <v>1897</v>
      </c>
      <c r="L8" s="179">
        <f>IFERROR(K8/J8,"-")</f>
        <v>0.019390383514596</v>
      </c>
      <c r="M8" s="176">
        <v>77</v>
      </c>
      <c r="N8" s="176">
        <v>685</v>
      </c>
      <c r="O8" s="179">
        <f>IFERROR(M8/(K8),"-")</f>
        <v>0.040590405904059</v>
      </c>
      <c r="P8" s="180">
        <f>IFERROR(G8/SUM(K8:K8),"-")</f>
        <v>2786.8086452293</v>
      </c>
      <c r="Q8" s="181">
        <v>217</v>
      </c>
      <c r="R8" s="179">
        <f>IF(K8=0,"-",Q8/K8)</f>
        <v>0.11439114391144</v>
      </c>
      <c r="S8" s="345">
        <v>3800170</v>
      </c>
      <c r="T8" s="346">
        <f>IFERROR(S8/K8,"-")</f>
        <v>2003.2525039536</v>
      </c>
      <c r="U8" s="346">
        <f>IFERROR(S8/Q8,"-")</f>
        <v>17512.304147465</v>
      </c>
      <c r="V8" s="340">
        <f>SUM(S8:S8)-SUM(G8:G8)</f>
        <v>-1486406</v>
      </c>
      <c r="W8" s="183">
        <f>SUM(S8:S8)/SUM(G8:G8)</f>
        <v>0.71883389172879</v>
      </c>
      <c r="Y8" s="184">
        <v>67</v>
      </c>
      <c r="Z8" s="185">
        <f>IF(K8=0,"",IF(Y8=0,"",(Y8/K8)))</f>
        <v>0.035318924617818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315</v>
      </c>
      <c r="AI8" s="191">
        <f>IF(K8=0,"",IF(AH8=0,"",(AH8/K8)))</f>
        <v>0.16605166051661</v>
      </c>
      <c r="AJ8" s="190">
        <v>25</v>
      </c>
      <c r="AK8" s="192">
        <f>IFERROR(AJ8/AH8,"-")</f>
        <v>0.079365079365079</v>
      </c>
      <c r="AL8" s="193">
        <v>112240</v>
      </c>
      <c r="AM8" s="194">
        <f>IFERROR(AL8/AH8,"-")</f>
        <v>356.31746031746</v>
      </c>
      <c r="AN8" s="195">
        <v>15</v>
      </c>
      <c r="AO8" s="195">
        <v>8</v>
      </c>
      <c r="AP8" s="195">
        <v>2</v>
      </c>
      <c r="AQ8" s="196">
        <v>224</v>
      </c>
      <c r="AR8" s="197">
        <f>IF(K8=0,"",IF(AQ8=0,"",(AQ8/K8)))</f>
        <v>0.11808118081181</v>
      </c>
      <c r="AS8" s="196">
        <v>20</v>
      </c>
      <c r="AT8" s="198">
        <f>IFERROR(AS8/AQ8,"-")</f>
        <v>0.089285714285714</v>
      </c>
      <c r="AU8" s="199">
        <v>106370</v>
      </c>
      <c r="AV8" s="200">
        <f>IFERROR(AU8/AQ8,"-")</f>
        <v>474.86607142857</v>
      </c>
      <c r="AW8" s="201">
        <v>16</v>
      </c>
      <c r="AX8" s="201">
        <v>2</v>
      </c>
      <c r="AY8" s="201">
        <v>2</v>
      </c>
      <c r="AZ8" s="202">
        <v>496</v>
      </c>
      <c r="BA8" s="203">
        <f>IF(K8=0,"",IF(AZ8=0,"",(AZ8/K8)))</f>
        <v>0.26146547179758</v>
      </c>
      <c r="BB8" s="202">
        <v>47</v>
      </c>
      <c r="BC8" s="204">
        <f>IFERROR(BB8/AZ8,"-")</f>
        <v>0.094758064516129</v>
      </c>
      <c r="BD8" s="205">
        <v>352240</v>
      </c>
      <c r="BE8" s="206">
        <f>IFERROR(BD8/AZ8,"-")</f>
        <v>710.16129032258</v>
      </c>
      <c r="BF8" s="207">
        <v>24</v>
      </c>
      <c r="BG8" s="207">
        <v>11</v>
      </c>
      <c r="BH8" s="207">
        <v>12</v>
      </c>
      <c r="BI8" s="208">
        <v>558</v>
      </c>
      <c r="BJ8" s="209">
        <f>IF(K8=0,"",IF(BI8=0,"",(BI8/K8)))</f>
        <v>0.29414865577227</v>
      </c>
      <c r="BK8" s="210">
        <v>69</v>
      </c>
      <c r="BL8" s="211">
        <f>IFERROR(BK8/BI8,"-")</f>
        <v>0.12365591397849</v>
      </c>
      <c r="BM8" s="212">
        <v>1154250</v>
      </c>
      <c r="BN8" s="213">
        <f>IFERROR(BM8/BI8,"-")</f>
        <v>2068.5483870968</v>
      </c>
      <c r="BO8" s="214">
        <v>27</v>
      </c>
      <c r="BP8" s="214">
        <v>14</v>
      </c>
      <c r="BQ8" s="214">
        <v>28</v>
      </c>
      <c r="BR8" s="215">
        <v>198</v>
      </c>
      <c r="BS8" s="216">
        <f>IF(K8=0,"",IF(BR8=0,"",(BR8/K8)))</f>
        <v>0.10437532946758</v>
      </c>
      <c r="BT8" s="217">
        <v>42</v>
      </c>
      <c r="BU8" s="218">
        <f>IFERROR(BT8/BR8,"-")</f>
        <v>0.21212121212121</v>
      </c>
      <c r="BV8" s="219">
        <v>831070</v>
      </c>
      <c r="BW8" s="220">
        <f>IFERROR(BV8/BR8,"-")</f>
        <v>4197.3232323232</v>
      </c>
      <c r="BX8" s="221">
        <v>20</v>
      </c>
      <c r="BY8" s="221">
        <v>12</v>
      </c>
      <c r="BZ8" s="221">
        <v>10</v>
      </c>
      <c r="CA8" s="222">
        <v>39</v>
      </c>
      <c r="CB8" s="223">
        <f>IF(K8=0,"",IF(CA8=0,"",(CA8/K8)))</f>
        <v>0.020558777016342</v>
      </c>
      <c r="CC8" s="224">
        <v>14</v>
      </c>
      <c r="CD8" s="225">
        <f>IFERROR(CC8/CA8,"-")</f>
        <v>0.35897435897436</v>
      </c>
      <c r="CE8" s="226">
        <v>1244000</v>
      </c>
      <c r="CF8" s="227">
        <f>IFERROR(CE8/CA8,"-")</f>
        <v>31897.435897436</v>
      </c>
      <c r="CG8" s="228">
        <v>5</v>
      </c>
      <c r="CH8" s="228">
        <v>2</v>
      </c>
      <c r="CI8" s="228">
        <v>7</v>
      </c>
      <c r="CJ8" s="229">
        <v>217</v>
      </c>
      <c r="CK8" s="230">
        <v>3800170</v>
      </c>
      <c r="CL8" s="230">
        <v>563000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264</v>
      </c>
      <c r="C9" s="347" t="s">
        <v>257</v>
      </c>
      <c r="D9" s="347" t="s">
        <v>258</v>
      </c>
      <c r="E9" s="175" t="s">
        <v>265</v>
      </c>
      <c r="F9" s="175" t="s">
        <v>251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266</v>
      </c>
      <c r="F12" s="251"/>
      <c r="G12" s="343">
        <f>SUM(G6:G11)</f>
        <v>9509049</v>
      </c>
      <c r="H12" s="250">
        <f>SUM(H6:H11)</f>
        <v>6385</v>
      </c>
      <c r="I12" s="250">
        <f>SUM(I6:I11)</f>
        <v>0</v>
      </c>
      <c r="J12" s="250">
        <f>SUM(J6:J11)</f>
        <v>357619</v>
      </c>
      <c r="K12" s="250">
        <f>SUM(K6:K11)</f>
        <v>3088</v>
      </c>
      <c r="L12" s="252">
        <f>IFERROR(K12/J12,"-")</f>
        <v>0.0086348879673619</v>
      </c>
      <c r="M12" s="253">
        <f>SUM(M6:M11)</f>
        <v>151</v>
      </c>
      <c r="N12" s="253">
        <f>SUM(N6:N11)</f>
        <v>1127</v>
      </c>
      <c r="O12" s="252">
        <f>IFERROR(M12/K12,"-")</f>
        <v>0.04889896373057</v>
      </c>
      <c r="P12" s="254">
        <f>IFERROR(G12/K12,"-")</f>
        <v>3079.355246114</v>
      </c>
      <c r="Q12" s="255">
        <f>SUM(Q6:Q11)</f>
        <v>377</v>
      </c>
      <c r="R12" s="252">
        <f>IFERROR(Q12/K12,"-")</f>
        <v>0.12208549222798</v>
      </c>
      <c r="S12" s="343">
        <f>SUM(S6:S11)</f>
        <v>23639000</v>
      </c>
      <c r="T12" s="343">
        <f>IFERROR(S12/K12,"-")</f>
        <v>7655.1165803109</v>
      </c>
      <c r="U12" s="343">
        <f>IFERROR(S12/Q12,"-")</f>
        <v>62702.917771883</v>
      </c>
      <c r="V12" s="343">
        <f>S12-G12</f>
        <v>14129951</v>
      </c>
      <c r="W12" s="256">
        <f>S12/G12</f>
        <v>2.4859478587186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