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<sst xmlns="http://schemas.openxmlformats.org/spreadsheetml/2006/main" uniqueCount="258">
  <si>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</si>
  <si>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</si>
  <si>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</si>
  <si>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</si>
  <si>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</si>
  <si>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</si>
  <si>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</si>
  <si>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</si>
  <si>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</si>
  <si>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</si>
  <si>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</si>
  <si>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</si>
  <si>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</si>
  <si>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</si>
  <si>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</si>
  <si>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</si>
  <si>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</si>
  <si>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</si>
  <si>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</si>
  <si>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</si>
  <si>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</si>
  <si>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</si>
  <si>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</si>
  <si>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</si>
  <si>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</si>
  <si>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</si>
  <si>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</si>
  <si>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</si>
  <si>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05月</t>
  </si>
  <si>
    <t>ヘスティア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</si>
  <si>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</si>
  <si>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</si>
  <si>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</si>
  <si>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</si>
  <si>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</si>
  <si>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</si>
  <si>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</si>
  <si>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</si>
  <si>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</si>
  <si>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</si>
  <si>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</si>
  <si>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</si>
  <si>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</si>
  <si>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</si>
  <si>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</si>
  <si>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</si>
  <si>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</si>
  <si>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</si>
  <si>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</si>
  <si>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</si>
  <si>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</si>
  <si>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</si>
  <si>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</si>
  <si>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</si>
  <si>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</si>
  <si>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</si>
  <si>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</si>
  <si>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</si>
  <si>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</si>
  <si>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</si>
  <si>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</si>
  <si>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</si>
  <si>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</si>
  <si>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</si>
  <si>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ic2289</t>
  </si>
  <si>
    <t>デリヘル版3（高宮菜々子）</t>
  </si>
  <si>
    <t>70歳までの出会いリクルート</t>
  </si>
  <si>
    <t>lp07</t>
  </si>
  <si>
    <t>スポーツ報知関東</t>
  </si>
  <si>
    <t>全5段つかみ4回</t>
  </si>
  <si>
    <t>5月02日(日)</t>
  </si>
  <si>
    <t>ic2290</t>
  </si>
  <si>
    <t>右女3スマホ（広瀬結香）</t>
  </si>
  <si>
    <t>学生いませんギャルもいません熟女熟女熟女熟女</t>
  </si>
  <si>
    <t>5月04日(火)</t>
  </si>
  <si>
    <t>ic2291</t>
  </si>
  <si>
    <t>デリヘル版3（晶エリー）</t>
  </si>
  <si>
    <t>50〜70代男性限定熟女好きな男性募集中</t>
  </si>
  <si>
    <t>5月09日(日)</t>
  </si>
  <si>
    <t>ic2292</t>
  </si>
  <si>
    <t>デリヘル版2（高宮菜々子）</t>
  </si>
  <si>
    <t>出会い24時いっぱい誘われすぎて申し訳ない</t>
  </si>
  <si>
    <t>5月16日(日)</t>
  </si>
  <si>
    <t>ic2293</t>
  </si>
  <si>
    <t>(空電共通)</t>
  </si>
  <si>
    <t>空電</t>
  </si>
  <si>
    <t>空電 (共通)</t>
  </si>
  <si>
    <t>ic2294</t>
  </si>
  <si>
    <t>lp01</t>
  </si>
  <si>
    <t>ニッカン西部</t>
  </si>
  <si>
    <t>全5段つかみ5回</t>
  </si>
  <si>
    <t>ic2295</t>
  </si>
  <si>
    <t>5月07日(金)</t>
  </si>
  <si>
    <t>ic2296</t>
  </si>
  <si>
    <t>おつまみ総選挙版（晶エリー）</t>
  </si>
  <si>
    <t>熟女をおつまみ</t>
  </si>
  <si>
    <t>5月15日(土)</t>
  </si>
  <si>
    <t>ic2297</t>
  </si>
  <si>
    <t>5月20日(木)</t>
  </si>
  <si>
    <t>ic2298</t>
  </si>
  <si>
    <t>デリヘル版3（広瀬結香）</t>
  </si>
  <si>
    <t>5月26日(水)</t>
  </si>
  <si>
    <t>ic2299</t>
  </si>
  <si>
    <t>ic2300</t>
  </si>
  <si>
    <t>①求人風（高宮菜々子）</t>
  </si>
  <si>
    <t>①もう５０代の熟女だけど</t>
  </si>
  <si>
    <t>スポニチ関西</t>
  </si>
  <si>
    <t>半2段つかみ20段保証</t>
  </si>
  <si>
    <t>20段保証</t>
  </si>
  <si>
    <t>ic2301</t>
  </si>
  <si>
    <t>②旧デイリー風（晶エリー）</t>
  </si>
  <si>
    <t>②70歳までの出会いお手伝い</t>
  </si>
  <si>
    <t>ic2302</t>
  </si>
  <si>
    <t>③求人版つかみ（--）</t>
  </si>
  <si>
    <t>③本気の男性求む！</t>
  </si>
  <si>
    <t>ic2303</t>
  </si>
  <si>
    <t>④興奮版（高宮菜々子）</t>
  </si>
  <si>
    <t>④学生いませんギャルもいません熟女熟女熟女熟女</t>
  </si>
  <si>
    <t>ic2304</t>
  </si>
  <si>
    <t>ic2305</t>
  </si>
  <si>
    <t>70歳までの出会いお手伝い</t>
  </si>
  <si>
    <t>スポニチ関東</t>
  </si>
  <si>
    <t>全5段</t>
  </si>
  <si>
    <t>ic2306</t>
  </si>
  <si>
    <t>ic2307</t>
  </si>
  <si>
    <t>5月14日(金)</t>
  </si>
  <si>
    <t>ic2308</t>
  </si>
  <si>
    <t>ic2309</t>
  </si>
  <si>
    <t>おつまみ総選挙版(ソフトver)（晶エリー）</t>
  </si>
  <si>
    <t>誰でも熟女とロマンス</t>
  </si>
  <si>
    <t>5月19日(水)</t>
  </si>
  <si>
    <t>ic2310</t>
  </si>
  <si>
    <t>ic2311</t>
  </si>
  <si>
    <t>ic2312</t>
  </si>
  <si>
    <t>ic2313</t>
  </si>
  <si>
    <t>5月22日(土)</t>
  </si>
  <si>
    <t>ic2314</t>
  </si>
  <si>
    <t>ic2315</t>
  </si>
  <si>
    <t>5月29日(土)</t>
  </si>
  <si>
    <t>ic2316</t>
  </si>
  <si>
    <t>ic2321</t>
  </si>
  <si>
    <t>サンスポ関東</t>
  </si>
  <si>
    <t>1C終面全5段</t>
  </si>
  <si>
    <t>5月01日(土)</t>
  </si>
  <si>
    <t>ic2322</t>
  </si>
  <si>
    <t>ic2323</t>
  </si>
  <si>
    <t>ic2324</t>
  </si>
  <si>
    <t>ic2325</t>
  </si>
  <si>
    <t>サンスポ関西</t>
  </si>
  <si>
    <t>ic2326</t>
  </si>
  <si>
    <t>ic2327</t>
  </si>
  <si>
    <t>ic2328</t>
  </si>
  <si>
    <t>ic2329</t>
  </si>
  <si>
    <t>右女9版(ヘスティア)（高宮菜々子）</t>
  </si>
  <si>
    <t>ドンドン出会える</t>
  </si>
  <si>
    <t>5月23日(日)</t>
  </si>
  <si>
    <t>ic2330</t>
  </si>
  <si>
    <t>ic2331</t>
  </si>
  <si>
    <t>ニッカン関西</t>
  </si>
  <si>
    <t>5月08日(土)</t>
  </si>
  <si>
    <t>ic2332</t>
  </si>
  <si>
    <t>ic2333</t>
  </si>
  <si>
    <t>右女9版(ヘスティア)（広瀬結香）</t>
  </si>
  <si>
    <t>ic2334</t>
  </si>
  <si>
    <t>ic2335</t>
  </si>
  <si>
    <t>デイリースポーツ関西</t>
  </si>
  <si>
    <t>4C終面全5段</t>
  </si>
  <si>
    <t>ic2336</t>
  </si>
  <si>
    <t>ic2337</t>
  </si>
  <si>
    <t>右女3スマホ（晶エリー）</t>
  </si>
  <si>
    <t>ic2338</t>
  </si>
  <si>
    <t>ic2339</t>
  </si>
  <si>
    <t>記事(ノーマル)（）</t>
  </si>
  <si>
    <t>167「やすらぎプラスの出会い」</t>
  </si>
  <si>
    <t>4C記事枠</t>
  </si>
  <si>
    <t>ic2340</t>
  </si>
  <si>
    <t>記事(黄)（）</t>
  </si>
  <si>
    <t>168「まるで出会いのバーゲンセール」</t>
  </si>
  <si>
    <t>ic2341</t>
  </si>
  <si>
    <t>記事(赤)（）</t>
  </si>
  <si>
    <t>169「不器用な人のための中高年出会い」</t>
  </si>
  <si>
    <t>ic2342</t>
  </si>
  <si>
    <t>記事(青)（）</t>
  </si>
  <si>
    <t>170「ある冴えない中高年男性の日々が・・？」</t>
  </si>
  <si>
    <t>ic2343</t>
  </si>
  <si>
    <t>記事(緑)（）</t>
  </si>
  <si>
    <t>5月30日(日)</t>
  </si>
  <si>
    <t>ic2344</t>
  </si>
  <si>
    <t>共通</t>
  </si>
  <si>
    <t>ic2345</t>
  </si>
  <si>
    <t>九スポ</t>
  </si>
  <si>
    <t>記事枠</t>
  </si>
  <si>
    <t>ic2346</t>
  </si>
  <si>
    <t>新聞 TOTAL</t>
  </si>
  <si>
    <t>●雑誌 広告</t>
  </si>
  <si>
    <t>za197</t>
  </si>
  <si>
    <t>芸文社</t>
  </si>
  <si>
    <t>新50代（高宮菜々子）</t>
  </si>
  <si>
    <t>カミオン</t>
  </si>
  <si>
    <t>4C1P</t>
  </si>
  <si>
    <t>4月30日(金)</t>
  </si>
  <si>
    <t>za198</t>
  </si>
  <si>
    <t>za199</t>
  </si>
  <si>
    <t>ぶんか社</t>
  </si>
  <si>
    <t>EXMAX!</t>
  </si>
  <si>
    <t>表4</t>
  </si>
  <si>
    <t>za200</t>
  </si>
  <si>
    <t>ad712</t>
  </si>
  <si>
    <t>コアマガジン</t>
  </si>
  <si>
    <t>5P風俗ヘスティア(高宮菜々子さん)</t>
  </si>
  <si>
    <t>実話BUNKA超タブー</t>
  </si>
  <si>
    <t>1C5P</t>
  </si>
  <si>
    <t>ad713</t>
  </si>
  <si>
    <t>ad718</t>
  </si>
  <si>
    <t>大洋図書</t>
  </si>
  <si>
    <t>2P_対談風原稿_ヘスティア</t>
  </si>
  <si>
    <t>実話ナックルズGOLD</t>
  </si>
  <si>
    <t>1C2P</t>
  </si>
  <si>
    <t>ad719</t>
  </si>
  <si>
    <t>ad720</t>
  </si>
  <si>
    <t>5P元祖</t>
  </si>
  <si>
    <t>臨増ナックルズDX</t>
  </si>
  <si>
    <t>5月13日(木)</t>
  </si>
  <si>
    <t>ad721</t>
  </si>
  <si>
    <t>雑誌 TOTAL</t>
  </si>
  <si>
    <t>●DVD 広告</t>
  </si>
  <si>
    <t>pa559</t>
  </si>
  <si>
    <t>若生出版</t>
  </si>
  <si>
    <t>DVD4コマ-ヘスティア</t>
  </si>
  <si>
    <t>絶対美人secret</t>
  </si>
  <si>
    <t>DVD袋表4C+DVDコンテンツ枠</t>
  </si>
  <si>
    <t>5月11日(火)</t>
  </si>
  <si>
    <t>pa560</t>
  </si>
  <si>
    <t>pa561</t>
  </si>
  <si>
    <t>三和出版</t>
  </si>
  <si>
    <t>A4変形、季刊売、CVS、860円、8万部</t>
  </si>
  <si>
    <t>MEN'S DVD</t>
  </si>
  <si>
    <t>DVD貼付け面4C1/3P</t>
  </si>
  <si>
    <t>5月28日(金)</t>
  </si>
  <si>
    <t>pa562</t>
  </si>
  <si>
    <t>DVD TOTAL</t>
  </si>
  <si>
    <t>●アフィリエイト 広告</t>
  </si>
  <si>
    <t>UA</t>
  </si>
  <si>
    <t>AF単価</t>
  </si>
  <si>
    <t>20歳以上</t>
  </si>
  <si>
    <t>fr002</t>
  </si>
  <si>
    <t>おまたせ出会いNavi</t>
  </si>
  <si>
    <t>5/1～5/31</t>
  </si>
  <si>
    <t>アフィリエイト TOTAL</t>
  </si>
  <si>
    <t>●リスティング 広告</t>
  </si>
  <si>
    <t>a_ydi</t>
  </si>
  <si>
    <t>SP</t>
  </si>
  <si>
    <t>YDN（インフィード）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</si>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</sst>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54</v>
      </c>
      <c r="D6" s="330">
        <v>3255000</v>
      </c>
      <c r="E6" s="79">
        <v>1639</v>
      </c>
      <c r="F6" s="79">
        <v>690</v>
      </c>
      <c r="G6" s="79">
        <v>2862</v>
      </c>
      <c r="H6" s="89">
        <v>344</v>
      </c>
      <c r="I6" s="90">
        <v>5</v>
      </c>
      <c r="J6" s="143">
        <f>H6+I6</f>
        <v>349</v>
      </c>
      <c r="K6" s="80">
        <f>IFERROR(J6/G6,"-")</f>
        <v>0.1219426974144</v>
      </c>
      <c r="L6" s="79">
        <v>22</v>
      </c>
      <c r="M6" s="79">
        <v>79</v>
      </c>
      <c r="N6" s="80">
        <f>IFERROR(L6/J6,"-")</f>
        <v>0.063037249283668</v>
      </c>
      <c r="O6" s="81">
        <f>IFERROR(D6/J6,"-")</f>
        <v>9326.6475644699</v>
      </c>
      <c r="P6" s="82">
        <v>56</v>
      </c>
      <c r="Q6" s="80">
        <f>IFERROR(P6/J6,"-")</f>
        <v>0.16045845272206</v>
      </c>
      <c r="R6" s="335">
        <v>3745500</v>
      </c>
      <c r="S6" s="336">
        <f>IFERROR(R6/J6,"-")</f>
        <v>10732.091690544</v>
      </c>
      <c r="T6" s="336">
        <f>IFERROR(R6/P6,"-")</f>
        <v>66883.928571429</v>
      </c>
      <c r="U6" s="330">
        <f>IFERROR(R6-D6,"-")</f>
        <v>490500</v>
      </c>
      <c r="V6" s="83">
        <f>R6/D6</f>
        <v>1.1506912442396</v>
      </c>
      <c r="W6" s="77"/>
      <c r="X6" s="142"/>
    </row>
    <row r="7" spans="1:24">
      <c r="A7" s="78"/>
      <c r="B7" s="84" t="s">
        <v>24</v>
      </c>
      <c r="C7" s="84">
        <v>10</v>
      </c>
      <c r="D7" s="330">
        <v>375000</v>
      </c>
      <c r="E7" s="79">
        <v>487</v>
      </c>
      <c r="F7" s="79">
        <v>235</v>
      </c>
      <c r="G7" s="79">
        <v>268</v>
      </c>
      <c r="H7" s="89">
        <v>101</v>
      </c>
      <c r="I7" s="90">
        <v>0</v>
      </c>
      <c r="J7" s="143">
        <f>H7+I7</f>
        <v>101</v>
      </c>
      <c r="K7" s="80">
        <f>IFERROR(J7/G7,"-")</f>
        <v>0.37686567164179</v>
      </c>
      <c r="L7" s="79">
        <v>9</v>
      </c>
      <c r="M7" s="79">
        <v>19</v>
      </c>
      <c r="N7" s="80">
        <f>IFERROR(L7/J7,"-")</f>
        <v>0.089108910891089</v>
      </c>
      <c r="O7" s="81">
        <f>IFERROR(D7/J7,"-")</f>
        <v>3712.8712871287</v>
      </c>
      <c r="P7" s="82">
        <v>11</v>
      </c>
      <c r="Q7" s="80">
        <f>IFERROR(P7/J7,"-")</f>
        <v>0.10891089108911</v>
      </c>
      <c r="R7" s="335">
        <v>206924</v>
      </c>
      <c r="S7" s="336">
        <f>IFERROR(R7/J7,"-")</f>
        <v>2048.7524752475</v>
      </c>
      <c r="T7" s="336">
        <f>IFERROR(R7/P7,"-")</f>
        <v>18811.272727273</v>
      </c>
      <c r="U7" s="330">
        <f>IFERROR(R7-D7,"-")</f>
        <v>-168076</v>
      </c>
      <c r="V7" s="83">
        <f>R7/D7</f>
        <v>0.55179733333333</v>
      </c>
      <c r="W7" s="77"/>
      <c r="X7" s="142"/>
    </row>
    <row r="8" spans="1:24">
      <c r="A8" s="78"/>
      <c r="B8" s="84" t="s">
        <v>25</v>
      </c>
      <c r="C8" s="84">
        <v>4</v>
      </c>
      <c r="D8" s="330">
        <v>190000</v>
      </c>
      <c r="E8" s="79">
        <v>446</v>
      </c>
      <c r="F8" s="79">
        <v>297</v>
      </c>
      <c r="G8" s="79">
        <v>442</v>
      </c>
      <c r="H8" s="89">
        <v>134</v>
      </c>
      <c r="I8" s="90">
        <v>1</v>
      </c>
      <c r="J8" s="143">
        <f>H8+I8</f>
        <v>135</v>
      </c>
      <c r="K8" s="80">
        <f>IFERROR(J8/G8,"-")</f>
        <v>0.30542986425339</v>
      </c>
      <c r="L8" s="79">
        <v>12</v>
      </c>
      <c r="M8" s="79">
        <v>31</v>
      </c>
      <c r="N8" s="80">
        <f>IFERROR(L8/J8,"-")</f>
        <v>0.088888888888889</v>
      </c>
      <c r="O8" s="81">
        <f>IFERROR(D8/J8,"-")</f>
        <v>1407.4074074074</v>
      </c>
      <c r="P8" s="82">
        <v>6</v>
      </c>
      <c r="Q8" s="80">
        <f>IFERROR(P8/J8,"-")</f>
        <v>0.044444444444444</v>
      </c>
      <c r="R8" s="335">
        <v>1276000</v>
      </c>
      <c r="S8" s="336">
        <f>IFERROR(R8/J8,"-")</f>
        <v>9451.8518518519</v>
      </c>
      <c r="T8" s="336">
        <f>IFERROR(R8/P8,"-")</f>
        <v>212666.66666667</v>
      </c>
      <c r="U8" s="330">
        <f>IFERROR(R8-D8,"-")</f>
        <v>1086000</v>
      </c>
      <c r="V8" s="83">
        <f>R8/D8</f>
        <v>6.7157894736842</v>
      </c>
      <c r="W8" s="77"/>
      <c r="X8" s="142"/>
    </row>
    <row r="9" spans="1:24">
      <c r="A9" s="78"/>
      <c r="B9" s="84" t="s">
        <v>26</v>
      </c>
      <c r="C9" s="84">
        <v>1</v>
      </c>
      <c r="D9" s="330">
        <v>459000</v>
      </c>
      <c r="E9" s="79">
        <v>514</v>
      </c>
      <c r="F9" s="79">
        <v>0</v>
      </c>
      <c r="G9" s="79">
        <v>1239</v>
      </c>
      <c r="H9" s="89">
        <v>301</v>
      </c>
      <c r="I9" s="90">
        <v>5</v>
      </c>
      <c r="J9" s="143">
        <f>H9+I9</f>
        <v>306</v>
      </c>
      <c r="K9" s="80">
        <f>IFERROR(J9/G9,"-")</f>
        <v>0.24697336561743</v>
      </c>
      <c r="L9" s="79">
        <v>2</v>
      </c>
      <c r="M9" s="79">
        <v>132</v>
      </c>
      <c r="N9" s="80">
        <f>IFERROR(L9/J9,"-")</f>
        <v>0.0065359477124183</v>
      </c>
      <c r="O9" s="81">
        <f>IFERROR(D9/J9,"-")</f>
        <v>1500</v>
      </c>
      <c r="P9" s="82">
        <v>16</v>
      </c>
      <c r="Q9" s="80">
        <f>IFERROR(P9/J9,"-")</f>
        <v>0.052287581699346</v>
      </c>
      <c r="R9" s="335">
        <v>70690</v>
      </c>
      <c r="S9" s="336">
        <f>IFERROR(R9/J9,"-")</f>
        <v>231.01307189542</v>
      </c>
      <c r="T9" s="336">
        <f>IFERROR(R9/P9,"-")</f>
        <v>4418.125</v>
      </c>
      <c r="U9" s="330">
        <f>IFERROR(R9-D9,"-")</f>
        <v>-388310</v>
      </c>
      <c r="V9" s="83">
        <f>R9/D9</f>
        <v>0.15400871459695</v>
      </c>
      <c r="W9" s="77"/>
      <c r="X9" s="142"/>
    </row>
    <row r="10" spans="1:24">
      <c r="A10" s="78"/>
      <c r="B10" s="84" t="s">
        <v>27</v>
      </c>
      <c r="C10" s="84">
        <v>3</v>
      </c>
      <c r="D10" s="330">
        <v>10909293</v>
      </c>
      <c r="E10" s="79">
        <v>10439</v>
      </c>
      <c r="F10" s="79">
        <v>0</v>
      </c>
      <c r="G10" s="79">
        <v>376422</v>
      </c>
      <c r="H10" s="89">
        <v>5326</v>
      </c>
      <c r="I10" s="90">
        <v>163</v>
      </c>
      <c r="J10" s="143">
        <f>H10+I10</f>
        <v>5489</v>
      </c>
      <c r="K10" s="80">
        <f>IFERROR(J10/G10,"-")</f>
        <v>0.014582038244311</v>
      </c>
      <c r="L10" s="79">
        <v>234</v>
      </c>
      <c r="M10" s="79">
        <v>2107</v>
      </c>
      <c r="N10" s="80">
        <f>IFERROR(L10/J10,"-")</f>
        <v>0.042630715977409</v>
      </c>
      <c r="O10" s="81">
        <f>IFERROR(D10/J10,"-")</f>
        <v>1987.4827837493</v>
      </c>
      <c r="P10" s="82">
        <v>704</v>
      </c>
      <c r="Q10" s="80">
        <f>IFERROR(P10/J10,"-")</f>
        <v>0.12825651302605</v>
      </c>
      <c r="R10" s="335">
        <v>38390726</v>
      </c>
      <c r="S10" s="336">
        <f>IFERROR(R10/J10,"-")</f>
        <v>6994.120240481</v>
      </c>
      <c r="T10" s="336">
        <f>IFERROR(R10/P10,"-")</f>
        <v>54532.28125</v>
      </c>
      <c r="U10" s="330">
        <f>IFERROR(R10-D10,"-")</f>
        <v>27481433</v>
      </c>
      <c r="V10" s="83">
        <f>R10/D10</f>
        <v>3.5190846922894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15188293</v>
      </c>
      <c r="E13" s="41">
        <f>SUM(E6:E11)</f>
        <v>13525</v>
      </c>
      <c r="F13" s="41">
        <f>SUM(F6:F11)</f>
        <v>1222</v>
      </c>
      <c r="G13" s="41">
        <f>SUM(G6:G11)</f>
        <v>381233</v>
      </c>
      <c r="H13" s="41">
        <f>SUM(H6:H11)</f>
        <v>6206</v>
      </c>
      <c r="I13" s="41">
        <f>SUM(I6:I11)</f>
        <v>174</v>
      </c>
      <c r="J13" s="41">
        <f>SUM(J6:J11)</f>
        <v>6380</v>
      </c>
      <c r="K13" s="42">
        <f>IFERROR(J13/G13,"-")</f>
        <v>0.016735172453591</v>
      </c>
      <c r="L13" s="76">
        <f>SUM(L6:L11)</f>
        <v>279</v>
      </c>
      <c r="M13" s="76">
        <f>SUM(M6:M11)</f>
        <v>2368</v>
      </c>
      <c r="N13" s="42">
        <f>IFERROR(L13/J13,"-")</f>
        <v>0.043730407523511</v>
      </c>
      <c r="O13" s="43">
        <f>IFERROR(D13/J13,"-")</f>
        <v>2380.6101880878</v>
      </c>
      <c r="P13" s="44">
        <f>SUM(P6:P11)</f>
        <v>793</v>
      </c>
      <c r="Q13" s="42">
        <f>IFERROR(P13/J13,"-")</f>
        <v>0.12429467084639</v>
      </c>
      <c r="R13" s="333">
        <f>SUM(R6:R11)</f>
        <v>43689840</v>
      </c>
      <c r="S13" s="333">
        <f>IFERROR(R13/J13,"-")</f>
        <v>6847.9373040752</v>
      </c>
      <c r="T13" s="333">
        <f>IFERROR(P13/P13,"-")</f>
        <v>1</v>
      </c>
      <c r="U13" s="333">
        <f>SUM(U6:U11)</f>
        <v>28501547</v>
      </c>
      <c r="V13" s="45">
        <f>IFERROR(R13/D13,"-")</f>
        <v>2.8765470879446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0.75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348" t="s">
        <v>70</v>
      </c>
      <c r="J6" s="330">
        <v>520000</v>
      </c>
      <c r="K6" s="79">
        <v>40</v>
      </c>
      <c r="L6" s="79">
        <v>0</v>
      </c>
      <c r="M6" s="79">
        <v>156</v>
      </c>
      <c r="N6" s="89">
        <v>18</v>
      </c>
      <c r="O6" s="90">
        <v>0</v>
      </c>
      <c r="P6" s="91">
        <f>N6+O6</f>
        <v>18</v>
      </c>
      <c r="Q6" s="80">
        <f>IFERROR(P6/M6,"-")</f>
        <v>0.11538461538462</v>
      </c>
      <c r="R6" s="79">
        <v>0</v>
      </c>
      <c r="S6" s="79">
        <v>5</v>
      </c>
      <c r="T6" s="80">
        <f>IFERROR(R6/(P6),"-")</f>
        <v>0</v>
      </c>
      <c r="U6" s="336">
        <f>IFERROR(J6/SUM(N6:O10),"-")</f>
        <v>7536.231884058</v>
      </c>
      <c r="V6" s="82">
        <v>3</v>
      </c>
      <c r="W6" s="80">
        <f>IF(P6=0,"-",V6/P6)</f>
        <v>0.16666666666667</v>
      </c>
      <c r="X6" s="335">
        <v>21000</v>
      </c>
      <c r="Y6" s="336">
        <f>IFERROR(X6/P6,"-")</f>
        <v>1166.6666666667</v>
      </c>
      <c r="Z6" s="336">
        <f>IFERROR(X6/V6,"-")</f>
        <v>7000</v>
      </c>
      <c r="AA6" s="330">
        <f>SUM(X6:X10)-SUM(J6:J10)</f>
        <v>-130000</v>
      </c>
      <c r="AB6" s="83">
        <f>SUM(X6:X10)/SUM(J6:J10)</f>
        <v>0.75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0.055555555555556</v>
      </c>
      <c r="AX6" s="104">
        <v>1</v>
      </c>
      <c r="AY6" s="106">
        <f>IFERROR(AX6/AV6,"-")</f>
        <v>1</v>
      </c>
      <c r="AZ6" s="107">
        <v>6000</v>
      </c>
      <c r="BA6" s="108">
        <f>IFERROR(AZ6/AV6,"-")</f>
        <v>6000</v>
      </c>
      <c r="BB6" s="109"/>
      <c r="BC6" s="109">
        <v>1</v>
      </c>
      <c r="BD6" s="109"/>
      <c r="BE6" s="110">
        <v>3</v>
      </c>
      <c r="BF6" s="111">
        <f>IF(P6=0,"",IF(BE6=0,"",(BE6/P6)))</f>
        <v>0.16666666666667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8</v>
      </c>
      <c r="BO6" s="118">
        <f>IF(P6=0,"",IF(BN6=0,"",(BN6/P6)))</f>
        <v>0.44444444444444</v>
      </c>
      <c r="BP6" s="119">
        <v>1</v>
      </c>
      <c r="BQ6" s="120">
        <f>IFERROR(BP6/BN6,"-")</f>
        <v>0.125</v>
      </c>
      <c r="BR6" s="121">
        <v>5000</v>
      </c>
      <c r="BS6" s="122">
        <f>IFERROR(BR6/BN6,"-")</f>
        <v>625</v>
      </c>
      <c r="BT6" s="123">
        <v>1</v>
      </c>
      <c r="BU6" s="123"/>
      <c r="BV6" s="123"/>
      <c r="BW6" s="124">
        <v>6</v>
      </c>
      <c r="BX6" s="125">
        <f>IF(P6=0,"",IF(BW6=0,"",(BW6/P6)))</f>
        <v>0.33333333333333</v>
      </c>
      <c r="BY6" s="126">
        <v>1</v>
      </c>
      <c r="BZ6" s="127">
        <f>IFERROR(BY6/BW6,"-")</f>
        <v>0.16666666666667</v>
      </c>
      <c r="CA6" s="128">
        <v>10000</v>
      </c>
      <c r="CB6" s="129">
        <f>IFERROR(CA6/BW6,"-")</f>
        <v>1666.6666666667</v>
      </c>
      <c r="CC6" s="130">
        <v>1</v>
      </c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21000</v>
      </c>
      <c r="CQ6" s="139">
        <v>10000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71</v>
      </c>
      <c r="C7" s="347"/>
      <c r="D7" s="347" t="s">
        <v>72</v>
      </c>
      <c r="E7" s="347" t="s">
        <v>73</v>
      </c>
      <c r="F7" s="347" t="s">
        <v>67</v>
      </c>
      <c r="G7" s="88" t="s">
        <v>68</v>
      </c>
      <c r="H7" s="88" t="s">
        <v>69</v>
      </c>
      <c r="I7" s="88" t="s">
        <v>74</v>
      </c>
      <c r="J7" s="330"/>
      <c r="K7" s="79">
        <v>14</v>
      </c>
      <c r="L7" s="79">
        <v>0</v>
      </c>
      <c r="M7" s="79">
        <v>66</v>
      </c>
      <c r="N7" s="89">
        <v>5</v>
      </c>
      <c r="O7" s="90">
        <v>0</v>
      </c>
      <c r="P7" s="91">
        <f>N7+O7</f>
        <v>5</v>
      </c>
      <c r="Q7" s="80">
        <f>IFERROR(P7/M7,"-")</f>
        <v>0.075757575757576</v>
      </c>
      <c r="R7" s="79">
        <v>0</v>
      </c>
      <c r="S7" s="79">
        <v>4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14000</v>
      </c>
      <c r="Y7" s="336">
        <f>IFERROR(X7/P7,"-")</f>
        <v>2800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0.2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4</v>
      </c>
      <c r="BX7" s="125">
        <f>IF(P7=0,"",IF(BW7=0,"",(BW7/P7)))</f>
        <v>0.8</v>
      </c>
      <c r="BY7" s="126">
        <v>1</v>
      </c>
      <c r="BZ7" s="127">
        <f>IFERROR(BY7/BW7,"-")</f>
        <v>0.25</v>
      </c>
      <c r="CA7" s="128">
        <v>14000</v>
      </c>
      <c r="CB7" s="129">
        <f>IFERROR(CA7/BW7,"-")</f>
        <v>3500</v>
      </c>
      <c r="CC7" s="130"/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14000</v>
      </c>
      <c r="CQ7" s="139">
        <v>14000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75</v>
      </c>
      <c r="C8" s="347"/>
      <c r="D8" s="347" t="s">
        <v>76</v>
      </c>
      <c r="E8" s="347" t="s">
        <v>77</v>
      </c>
      <c r="F8" s="347" t="s">
        <v>67</v>
      </c>
      <c r="G8" s="88" t="s">
        <v>68</v>
      </c>
      <c r="H8" s="88" t="s">
        <v>69</v>
      </c>
      <c r="I8" s="348" t="s">
        <v>78</v>
      </c>
      <c r="J8" s="330"/>
      <c r="K8" s="79">
        <v>33</v>
      </c>
      <c r="L8" s="79">
        <v>0</v>
      </c>
      <c r="M8" s="79">
        <v>133</v>
      </c>
      <c r="N8" s="89">
        <v>10</v>
      </c>
      <c r="O8" s="90">
        <v>0</v>
      </c>
      <c r="P8" s="91">
        <f>N8+O8</f>
        <v>10</v>
      </c>
      <c r="Q8" s="80">
        <f>IFERROR(P8/M8,"-")</f>
        <v>0.075187969924812</v>
      </c>
      <c r="R8" s="79">
        <v>0</v>
      </c>
      <c r="S8" s="79">
        <v>4</v>
      </c>
      <c r="T8" s="80">
        <f>IFERROR(R8/(P8),"-")</f>
        <v>0</v>
      </c>
      <c r="U8" s="336"/>
      <c r="V8" s="82">
        <v>3</v>
      </c>
      <c r="W8" s="80">
        <f>IF(P8=0,"-",V8/P8)</f>
        <v>0.3</v>
      </c>
      <c r="X8" s="335">
        <v>11000</v>
      </c>
      <c r="Y8" s="336">
        <f>IFERROR(X8/P8,"-")</f>
        <v>1100</v>
      </c>
      <c r="Z8" s="336">
        <f>IFERROR(X8/V8,"-")</f>
        <v>3666.6666666667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0.1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6</v>
      </c>
      <c r="BO8" s="118">
        <f>IF(P8=0,"",IF(BN8=0,"",(BN8/P8)))</f>
        <v>0.6</v>
      </c>
      <c r="BP8" s="119">
        <v>2</v>
      </c>
      <c r="BQ8" s="120">
        <f>IFERROR(BP8/BN8,"-")</f>
        <v>0.33333333333333</v>
      </c>
      <c r="BR8" s="121">
        <v>8000</v>
      </c>
      <c r="BS8" s="122">
        <f>IFERROR(BR8/BN8,"-")</f>
        <v>1333.3333333333</v>
      </c>
      <c r="BT8" s="123">
        <v>2</v>
      </c>
      <c r="BU8" s="123"/>
      <c r="BV8" s="123"/>
      <c r="BW8" s="124">
        <v>2</v>
      </c>
      <c r="BX8" s="125">
        <f>IF(P8=0,"",IF(BW8=0,"",(BW8/P8)))</f>
        <v>0.2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>
        <v>1</v>
      </c>
      <c r="CG8" s="132">
        <f>IF(P8=0,"",IF(CF8=0,"",(CF8/P8)))</f>
        <v>0.1</v>
      </c>
      <c r="CH8" s="133">
        <v>1</v>
      </c>
      <c r="CI8" s="134">
        <f>IFERROR(CH8/CF8,"-")</f>
        <v>1</v>
      </c>
      <c r="CJ8" s="135">
        <v>3000</v>
      </c>
      <c r="CK8" s="136">
        <f>IFERROR(CJ8/CF8,"-")</f>
        <v>3000</v>
      </c>
      <c r="CL8" s="137">
        <v>1</v>
      </c>
      <c r="CM8" s="137"/>
      <c r="CN8" s="137"/>
      <c r="CO8" s="138">
        <v>3</v>
      </c>
      <c r="CP8" s="139">
        <v>11000</v>
      </c>
      <c r="CQ8" s="139">
        <v>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79</v>
      </c>
      <c r="C9" s="347"/>
      <c r="D9" s="347" t="s">
        <v>80</v>
      </c>
      <c r="E9" s="347" t="s">
        <v>81</v>
      </c>
      <c r="F9" s="347" t="s">
        <v>67</v>
      </c>
      <c r="G9" s="88" t="s">
        <v>68</v>
      </c>
      <c r="H9" s="88" t="s">
        <v>69</v>
      </c>
      <c r="I9" s="348" t="s">
        <v>82</v>
      </c>
      <c r="J9" s="330"/>
      <c r="K9" s="79">
        <v>13</v>
      </c>
      <c r="L9" s="79">
        <v>0</v>
      </c>
      <c r="M9" s="79">
        <v>43</v>
      </c>
      <c r="N9" s="89">
        <v>6</v>
      </c>
      <c r="O9" s="90">
        <v>0</v>
      </c>
      <c r="P9" s="91">
        <f>N9+O9</f>
        <v>6</v>
      </c>
      <c r="Q9" s="80">
        <f>IFERROR(P9/M9,"-")</f>
        <v>0.13953488372093</v>
      </c>
      <c r="R9" s="79">
        <v>0</v>
      </c>
      <c r="S9" s="79">
        <v>1</v>
      </c>
      <c r="T9" s="80">
        <f>IFERROR(R9/(P9),"-")</f>
        <v>0</v>
      </c>
      <c r="U9" s="336"/>
      <c r="V9" s="82">
        <v>1</v>
      </c>
      <c r="W9" s="80">
        <f>IF(P9=0,"-",V9/P9)</f>
        <v>0.16666666666667</v>
      </c>
      <c r="X9" s="335">
        <v>3000</v>
      </c>
      <c r="Y9" s="336">
        <f>IFERROR(X9/P9,"-")</f>
        <v>500</v>
      </c>
      <c r="Z9" s="336">
        <f>IFERROR(X9/V9,"-")</f>
        <v>3000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0.16666666666667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4</v>
      </c>
      <c r="BO9" s="118">
        <f>IF(P9=0,"",IF(BN9=0,"",(BN9/P9)))</f>
        <v>0.66666666666667</v>
      </c>
      <c r="BP9" s="119">
        <v>1</v>
      </c>
      <c r="BQ9" s="120">
        <f>IFERROR(BP9/BN9,"-")</f>
        <v>0.25</v>
      </c>
      <c r="BR9" s="121">
        <v>3000</v>
      </c>
      <c r="BS9" s="122">
        <f>IFERROR(BR9/BN9,"-")</f>
        <v>750</v>
      </c>
      <c r="BT9" s="123">
        <v>1</v>
      </c>
      <c r="BU9" s="123"/>
      <c r="BV9" s="123"/>
      <c r="BW9" s="124">
        <v>1</v>
      </c>
      <c r="BX9" s="125">
        <f>IF(P9=0,"",IF(BW9=0,"",(BW9/P9)))</f>
        <v>0.16666666666667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3000</v>
      </c>
      <c r="CQ9" s="139">
        <v>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83</v>
      </c>
      <c r="C10" s="347"/>
      <c r="D10" s="347" t="s">
        <v>84</v>
      </c>
      <c r="E10" s="347" t="s">
        <v>84</v>
      </c>
      <c r="F10" s="347" t="s">
        <v>85</v>
      </c>
      <c r="G10" s="88" t="s">
        <v>86</v>
      </c>
      <c r="H10" s="88"/>
      <c r="I10" s="88"/>
      <c r="J10" s="330"/>
      <c r="K10" s="79">
        <v>189</v>
      </c>
      <c r="L10" s="79">
        <v>98</v>
      </c>
      <c r="M10" s="79">
        <v>66</v>
      </c>
      <c r="N10" s="89">
        <v>30</v>
      </c>
      <c r="O10" s="90">
        <v>0</v>
      </c>
      <c r="P10" s="91">
        <f>N10+O10</f>
        <v>30</v>
      </c>
      <c r="Q10" s="80">
        <f>IFERROR(P10/M10,"-")</f>
        <v>0.45454545454545</v>
      </c>
      <c r="R10" s="79">
        <v>2</v>
      </c>
      <c r="S10" s="79">
        <v>4</v>
      </c>
      <c r="T10" s="80">
        <f>IFERROR(R10/(P10),"-")</f>
        <v>0.066666666666667</v>
      </c>
      <c r="U10" s="336"/>
      <c r="V10" s="82">
        <v>2</v>
      </c>
      <c r="W10" s="80">
        <f>IF(P10=0,"-",V10/P10)</f>
        <v>0.066666666666667</v>
      </c>
      <c r="X10" s="335">
        <v>341000</v>
      </c>
      <c r="Y10" s="336">
        <f>IFERROR(X10/P10,"-")</f>
        <v>11366.666666667</v>
      </c>
      <c r="Z10" s="336">
        <f>IFERROR(X10/V10,"-")</f>
        <v>170500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0.033333333333333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2</v>
      </c>
      <c r="BF10" s="111">
        <f>IF(P10=0,"",IF(BE10=0,"",(BE10/P10)))</f>
        <v>0.066666666666667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8</v>
      </c>
      <c r="BO10" s="118">
        <f>IF(P10=0,"",IF(BN10=0,"",(BN10/P10)))</f>
        <v>0.26666666666667</v>
      </c>
      <c r="BP10" s="119">
        <v>1</v>
      </c>
      <c r="BQ10" s="120">
        <f>IFERROR(BP10/BN10,"-")</f>
        <v>0.125</v>
      </c>
      <c r="BR10" s="121">
        <v>3000</v>
      </c>
      <c r="BS10" s="122">
        <f>IFERROR(BR10/BN10,"-")</f>
        <v>375</v>
      </c>
      <c r="BT10" s="123">
        <v>1</v>
      </c>
      <c r="BU10" s="123"/>
      <c r="BV10" s="123"/>
      <c r="BW10" s="124">
        <v>15</v>
      </c>
      <c r="BX10" s="125">
        <f>IF(P10=0,"",IF(BW10=0,"",(BW10/P10)))</f>
        <v>0.5</v>
      </c>
      <c r="BY10" s="126">
        <v>5</v>
      </c>
      <c r="BZ10" s="127">
        <f>IFERROR(BY10/BW10,"-")</f>
        <v>0.33333333333333</v>
      </c>
      <c r="CA10" s="128">
        <v>387000</v>
      </c>
      <c r="CB10" s="129">
        <f>IFERROR(CA10/BW10,"-")</f>
        <v>25800</v>
      </c>
      <c r="CC10" s="130">
        <v>2</v>
      </c>
      <c r="CD10" s="130"/>
      <c r="CE10" s="130">
        <v>3</v>
      </c>
      <c r="CF10" s="131">
        <v>4</v>
      </c>
      <c r="CG10" s="132">
        <f>IF(P10=0,"",IF(CF10=0,"",(CF10/P10)))</f>
        <v>0.13333333333333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2</v>
      </c>
      <c r="CP10" s="139">
        <v>341000</v>
      </c>
      <c r="CQ10" s="139">
        <v>328000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3.2</v>
      </c>
      <c r="B11" s="347" t="s">
        <v>87</v>
      </c>
      <c r="C11" s="347"/>
      <c r="D11" s="347" t="s">
        <v>65</v>
      </c>
      <c r="E11" s="347" t="s">
        <v>66</v>
      </c>
      <c r="F11" s="347" t="s">
        <v>88</v>
      </c>
      <c r="G11" s="88" t="s">
        <v>89</v>
      </c>
      <c r="H11" s="88" t="s">
        <v>90</v>
      </c>
      <c r="I11" s="88" t="s">
        <v>74</v>
      </c>
      <c r="J11" s="330">
        <v>250000</v>
      </c>
      <c r="K11" s="79">
        <v>5</v>
      </c>
      <c r="L11" s="79">
        <v>0</v>
      </c>
      <c r="M11" s="79">
        <v>35</v>
      </c>
      <c r="N11" s="89">
        <v>3</v>
      </c>
      <c r="O11" s="90">
        <v>0</v>
      </c>
      <c r="P11" s="91">
        <f>N11+O11</f>
        <v>3</v>
      </c>
      <c r="Q11" s="80">
        <f>IFERROR(P11/M11,"-")</f>
        <v>0.085714285714286</v>
      </c>
      <c r="R11" s="79">
        <v>1</v>
      </c>
      <c r="S11" s="79">
        <v>0</v>
      </c>
      <c r="T11" s="80">
        <f>IFERROR(R11/(P11),"-")</f>
        <v>0.33333333333333</v>
      </c>
      <c r="U11" s="336">
        <f>IFERROR(J11/SUM(N11:O16),"-")</f>
        <v>17857.142857143</v>
      </c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>
        <f>SUM(X11:X16)-SUM(J11:J16)</f>
        <v>550000</v>
      </c>
      <c r="AB11" s="83">
        <f>SUM(X11:X16)/SUM(J11:J16)</f>
        <v>3.2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3</v>
      </c>
      <c r="BO11" s="118">
        <f>IF(P11=0,"",IF(BN11=0,"",(BN11/P11)))</f>
        <v>1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91</v>
      </c>
      <c r="C12" s="347"/>
      <c r="D12" s="347" t="s">
        <v>72</v>
      </c>
      <c r="E12" s="347" t="s">
        <v>73</v>
      </c>
      <c r="F12" s="347" t="s">
        <v>67</v>
      </c>
      <c r="G12" s="88" t="s">
        <v>89</v>
      </c>
      <c r="H12" s="88" t="s">
        <v>90</v>
      </c>
      <c r="I12" s="88" t="s">
        <v>92</v>
      </c>
      <c r="J12" s="330"/>
      <c r="K12" s="79">
        <v>2</v>
      </c>
      <c r="L12" s="79">
        <v>0</v>
      </c>
      <c r="M12" s="79">
        <v>8</v>
      </c>
      <c r="N12" s="89">
        <v>2</v>
      </c>
      <c r="O12" s="90">
        <v>0</v>
      </c>
      <c r="P12" s="91">
        <f>N12+O12</f>
        <v>2</v>
      </c>
      <c r="Q12" s="80">
        <f>IFERROR(P12/M12,"-")</f>
        <v>0.25</v>
      </c>
      <c r="R12" s="79">
        <v>0</v>
      </c>
      <c r="S12" s="79">
        <v>0</v>
      </c>
      <c r="T12" s="80">
        <f>IFERROR(R12/(P12),"-")</f>
        <v>0</v>
      </c>
      <c r="U12" s="336"/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1</v>
      </c>
      <c r="BO12" s="118">
        <f>IF(P12=0,"",IF(BN12=0,"",(BN12/P12)))</f>
        <v>0.5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93</v>
      </c>
      <c r="C13" s="347"/>
      <c r="D13" s="347" t="s">
        <v>94</v>
      </c>
      <c r="E13" s="347" t="s">
        <v>95</v>
      </c>
      <c r="F13" s="347" t="s">
        <v>88</v>
      </c>
      <c r="G13" s="88" t="s">
        <v>89</v>
      </c>
      <c r="H13" s="88" t="s">
        <v>90</v>
      </c>
      <c r="I13" s="349" t="s">
        <v>96</v>
      </c>
      <c r="J13" s="330"/>
      <c r="K13" s="79">
        <v>0</v>
      </c>
      <c r="L13" s="79">
        <v>0</v>
      </c>
      <c r="M13" s="79">
        <v>12</v>
      </c>
      <c r="N13" s="89">
        <v>0</v>
      </c>
      <c r="O13" s="90">
        <v>0</v>
      </c>
      <c r="P13" s="91">
        <f>N13+O13</f>
        <v>0</v>
      </c>
      <c r="Q13" s="80">
        <f>IFERROR(P13/M13,"-")</f>
        <v>0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97</v>
      </c>
      <c r="C14" s="347"/>
      <c r="D14" s="347" t="s">
        <v>80</v>
      </c>
      <c r="E14" s="347" t="s">
        <v>81</v>
      </c>
      <c r="F14" s="347" t="s">
        <v>67</v>
      </c>
      <c r="G14" s="88" t="s">
        <v>89</v>
      </c>
      <c r="H14" s="88" t="s">
        <v>90</v>
      </c>
      <c r="I14" s="88" t="s">
        <v>98</v>
      </c>
      <c r="J14" s="330"/>
      <c r="K14" s="79">
        <v>0</v>
      </c>
      <c r="L14" s="79">
        <v>0</v>
      </c>
      <c r="M14" s="79">
        <v>10</v>
      </c>
      <c r="N14" s="89">
        <v>0</v>
      </c>
      <c r="O14" s="90">
        <v>0</v>
      </c>
      <c r="P14" s="91">
        <f>N14+O14</f>
        <v>0</v>
      </c>
      <c r="Q14" s="80">
        <f>IFERROR(P14/M14,"-")</f>
        <v>0</v>
      </c>
      <c r="R14" s="79">
        <v>0</v>
      </c>
      <c r="S14" s="79">
        <v>0</v>
      </c>
      <c r="T14" s="80" t="str">
        <f>IFERROR(R14/(P14),"-")</f>
        <v>-</v>
      </c>
      <c r="U14" s="336"/>
      <c r="V14" s="82">
        <v>0</v>
      </c>
      <c r="W14" s="80" t="str">
        <f>IF(P14=0,"-",V14/P14)</f>
        <v>-</v>
      </c>
      <c r="X14" s="335">
        <v>0</v>
      </c>
      <c r="Y14" s="336" t="str">
        <f>IFERROR(X14/P14,"-")</f>
        <v>-</v>
      </c>
      <c r="Z14" s="336" t="str">
        <f>IFERROR(X14/V14,"-")</f>
        <v>-</v>
      </c>
      <c r="AA14" s="330"/>
      <c r="AB14" s="83"/>
      <c r="AC14" s="77"/>
      <c r="AD14" s="92"/>
      <c r="AE14" s="93" t="str">
        <f>IF(P14=0,"",IF(AD14=0,"",(AD14/P14)))</f>
        <v/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 t="str">
        <f>IF(P14=0,"",IF(AM14=0,"",(AM14/P14)))</f>
        <v/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 t="str">
        <f>IF(P14=0,"",IF(AV14=0,"",(AV14/P14)))</f>
        <v/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 t="str">
        <f>IF(P14=0,"",IF(BE14=0,"",(BE14/P14)))</f>
        <v/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 t="str">
        <f>IF(P14=0,"",IF(BN14=0,"",(BN14/P14)))</f>
        <v/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 t="str">
        <f>IF(P14=0,"",IF(BW14=0,"",(BW14/P14)))</f>
        <v/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 t="str">
        <f>IF(P14=0,"",IF(CF14=0,"",(CF14/P14)))</f>
        <v/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99</v>
      </c>
      <c r="C15" s="347"/>
      <c r="D15" s="347" t="s">
        <v>100</v>
      </c>
      <c r="E15" s="347" t="s">
        <v>77</v>
      </c>
      <c r="F15" s="347" t="s">
        <v>88</v>
      </c>
      <c r="G15" s="88" t="s">
        <v>89</v>
      </c>
      <c r="H15" s="88" t="s">
        <v>90</v>
      </c>
      <c r="I15" s="88" t="s">
        <v>101</v>
      </c>
      <c r="J15" s="330"/>
      <c r="K15" s="79">
        <v>2</v>
      </c>
      <c r="L15" s="79">
        <v>0</v>
      </c>
      <c r="M15" s="79">
        <v>33</v>
      </c>
      <c r="N15" s="89">
        <v>2</v>
      </c>
      <c r="O15" s="90">
        <v>0</v>
      </c>
      <c r="P15" s="91">
        <f>N15+O15</f>
        <v>2</v>
      </c>
      <c r="Q15" s="80">
        <f>IFERROR(P15/M15,"-")</f>
        <v>0.060606060606061</v>
      </c>
      <c r="R15" s="79">
        <v>0</v>
      </c>
      <c r="S15" s="79">
        <v>1</v>
      </c>
      <c r="T15" s="80">
        <f>IFERROR(R15/(P15),"-")</f>
        <v>0</v>
      </c>
      <c r="U15" s="336"/>
      <c r="V15" s="82">
        <v>1</v>
      </c>
      <c r="W15" s="80">
        <f>IF(P15=0,"-",V15/P15)</f>
        <v>0.5</v>
      </c>
      <c r="X15" s="335">
        <v>436000</v>
      </c>
      <c r="Y15" s="336">
        <f>IFERROR(X15/P15,"-")</f>
        <v>218000</v>
      </c>
      <c r="Z15" s="336">
        <f>IFERROR(X15/V15,"-")</f>
        <v>436000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0.5</v>
      </c>
      <c r="BP15" s="119">
        <v>1</v>
      </c>
      <c r="BQ15" s="120">
        <f>IFERROR(BP15/BN15,"-")</f>
        <v>1</v>
      </c>
      <c r="BR15" s="121">
        <v>436000</v>
      </c>
      <c r="BS15" s="122">
        <f>IFERROR(BR15/BN15,"-")</f>
        <v>436000</v>
      </c>
      <c r="BT15" s="123"/>
      <c r="BU15" s="123"/>
      <c r="BV15" s="123">
        <v>1</v>
      </c>
      <c r="BW15" s="124">
        <v>1</v>
      </c>
      <c r="BX15" s="125">
        <f>IF(P15=0,"",IF(BW15=0,"",(BW15/P15)))</f>
        <v>0.5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436000</v>
      </c>
      <c r="CQ15" s="139">
        <v>436000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/>
      <c r="B16" s="347" t="s">
        <v>102</v>
      </c>
      <c r="C16" s="347"/>
      <c r="D16" s="347" t="s">
        <v>84</v>
      </c>
      <c r="E16" s="347" t="s">
        <v>84</v>
      </c>
      <c r="F16" s="347" t="s">
        <v>85</v>
      </c>
      <c r="G16" s="88" t="s">
        <v>86</v>
      </c>
      <c r="H16" s="88"/>
      <c r="I16" s="88"/>
      <c r="J16" s="330"/>
      <c r="K16" s="79">
        <v>47</v>
      </c>
      <c r="L16" s="79">
        <v>30</v>
      </c>
      <c r="M16" s="79">
        <v>19</v>
      </c>
      <c r="N16" s="89">
        <v>7</v>
      </c>
      <c r="O16" s="90">
        <v>0</v>
      </c>
      <c r="P16" s="91">
        <f>N16+O16</f>
        <v>7</v>
      </c>
      <c r="Q16" s="80">
        <f>IFERROR(P16/M16,"-")</f>
        <v>0.36842105263158</v>
      </c>
      <c r="R16" s="79">
        <v>2</v>
      </c>
      <c r="S16" s="79">
        <v>0</v>
      </c>
      <c r="T16" s="80">
        <f>IFERROR(R16/(P16),"-")</f>
        <v>0.28571428571429</v>
      </c>
      <c r="U16" s="336"/>
      <c r="V16" s="82">
        <v>1</v>
      </c>
      <c r="W16" s="80">
        <f>IF(P16=0,"-",V16/P16)</f>
        <v>0.14285714285714</v>
      </c>
      <c r="X16" s="335">
        <v>364000</v>
      </c>
      <c r="Y16" s="336">
        <f>IFERROR(X16/P16,"-")</f>
        <v>52000</v>
      </c>
      <c r="Z16" s="336">
        <f>IFERROR(X16/V16,"-")</f>
        <v>364000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4</v>
      </c>
      <c r="BO16" s="118">
        <f>IF(P16=0,"",IF(BN16=0,"",(BN16/P16)))</f>
        <v>0.57142857142857</v>
      </c>
      <c r="BP16" s="119">
        <v>1</v>
      </c>
      <c r="BQ16" s="120">
        <f>IFERROR(BP16/BN16,"-")</f>
        <v>0.25</v>
      </c>
      <c r="BR16" s="121">
        <v>22000</v>
      </c>
      <c r="BS16" s="122">
        <f>IFERROR(BR16/BN16,"-")</f>
        <v>5500</v>
      </c>
      <c r="BT16" s="123"/>
      <c r="BU16" s="123"/>
      <c r="BV16" s="123">
        <v>1</v>
      </c>
      <c r="BW16" s="124">
        <v>3</v>
      </c>
      <c r="BX16" s="125">
        <f>IF(P16=0,"",IF(BW16=0,"",(BW16/P16)))</f>
        <v>0.42857142857143</v>
      </c>
      <c r="BY16" s="126">
        <v>1</v>
      </c>
      <c r="BZ16" s="127">
        <f>IFERROR(BY16/BW16,"-")</f>
        <v>0.33333333333333</v>
      </c>
      <c r="CA16" s="128">
        <v>366000</v>
      </c>
      <c r="CB16" s="129">
        <f>IFERROR(CA16/BW16,"-")</f>
        <v>122000</v>
      </c>
      <c r="CC16" s="130"/>
      <c r="CD16" s="130"/>
      <c r="CE16" s="130">
        <v>1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364000</v>
      </c>
      <c r="CQ16" s="139">
        <v>366000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>
        <f>AB17</f>
        <v>1.6825</v>
      </c>
      <c r="B17" s="347" t="s">
        <v>103</v>
      </c>
      <c r="C17" s="347"/>
      <c r="D17" s="347" t="s">
        <v>104</v>
      </c>
      <c r="E17" s="347" t="s">
        <v>105</v>
      </c>
      <c r="F17" s="347" t="s">
        <v>88</v>
      </c>
      <c r="G17" s="88" t="s">
        <v>106</v>
      </c>
      <c r="H17" s="88" t="s">
        <v>107</v>
      </c>
      <c r="I17" s="88" t="s">
        <v>108</v>
      </c>
      <c r="J17" s="330">
        <v>400000</v>
      </c>
      <c r="K17" s="79">
        <v>24</v>
      </c>
      <c r="L17" s="79">
        <v>0</v>
      </c>
      <c r="M17" s="79">
        <v>149</v>
      </c>
      <c r="N17" s="89">
        <v>8</v>
      </c>
      <c r="O17" s="90">
        <v>0</v>
      </c>
      <c r="P17" s="91">
        <f>N17+O17</f>
        <v>8</v>
      </c>
      <c r="Q17" s="80">
        <f>IFERROR(P17/M17,"-")</f>
        <v>0.053691275167785</v>
      </c>
      <c r="R17" s="79">
        <v>0</v>
      </c>
      <c r="S17" s="79">
        <v>3</v>
      </c>
      <c r="T17" s="80">
        <f>IFERROR(R17/(P17),"-")</f>
        <v>0</v>
      </c>
      <c r="U17" s="336">
        <f>IFERROR(J17/SUM(N17:O21),"-")</f>
        <v>7843.137254902</v>
      </c>
      <c r="V17" s="82">
        <v>2</v>
      </c>
      <c r="W17" s="80">
        <f>IF(P17=0,"-",V17/P17)</f>
        <v>0.25</v>
      </c>
      <c r="X17" s="335">
        <v>8000</v>
      </c>
      <c r="Y17" s="336">
        <f>IFERROR(X17/P17,"-")</f>
        <v>1000</v>
      </c>
      <c r="Z17" s="336">
        <f>IFERROR(X17/V17,"-")</f>
        <v>4000</v>
      </c>
      <c r="AA17" s="330">
        <f>SUM(X17:X21)-SUM(J17:J21)</f>
        <v>273000</v>
      </c>
      <c r="AB17" s="83">
        <f>SUM(X17:X21)/SUM(J17:J21)</f>
        <v>1.6825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2</v>
      </c>
      <c r="BF17" s="111">
        <f>IF(P17=0,"",IF(BE17=0,"",(BE17/P17)))</f>
        <v>0.25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5</v>
      </c>
      <c r="BO17" s="118">
        <f>IF(P17=0,"",IF(BN17=0,"",(BN17/P17)))</f>
        <v>0.625</v>
      </c>
      <c r="BP17" s="119">
        <v>1</v>
      </c>
      <c r="BQ17" s="120">
        <f>IFERROR(BP17/BN17,"-")</f>
        <v>0.2</v>
      </c>
      <c r="BR17" s="121">
        <v>3000</v>
      </c>
      <c r="BS17" s="122">
        <f>IFERROR(BR17/BN17,"-")</f>
        <v>600</v>
      </c>
      <c r="BT17" s="123">
        <v>1</v>
      </c>
      <c r="BU17" s="123"/>
      <c r="BV17" s="123"/>
      <c r="BW17" s="124">
        <v>1</v>
      </c>
      <c r="BX17" s="125">
        <f>IF(P17=0,"",IF(BW17=0,"",(BW17/P17)))</f>
        <v>0.125</v>
      </c>
      <c r="BY17" s="126">
        <v>1</v>
      </c>
      <c r="BZ17" s="127">
        <f>IFERROR(BY17/BW17,"-")</f>
        <v>1</v>
      </c>
      <c r="CA17" s="128">
        <v>5000</v>
      </c>
      <c r="CB17" s="129">
        <f>IFERROR(CA17/BW17,"-")</f>
        <v>5000</v>
      </c>
      <c r="CC17" s="130">
        <v>1</v>
      </c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2</v>
      </c>
      <c r="CP17" s="139">
        <v>8000</v>
      </c>
      <c r="CQ17" s="139">
        <v>5000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109</v>
      </c>
      <c r="C18" s="347"/>
      <c r="D18" s="347" t="s">
        <v>110</v>
      </c>
      <c r="E18" s="347" t="s">
        <v>111</v>
      </c>
      <c r="F18" s="347" t="s">
        <v>67</v>
      </c>
      <c r="G18" s="88"/>
      <c r="H18" s="88" t="s">
        <v>107</v>
      </c>
      <c r="I18" s="88"/>
      <c r="J18" s="330"/>
      <c r="K18" s="79">
        <v>19</v>
      </c>
      <c r="L18" s="79">
        <v>0</v>
      </c>
      <c r="M18" s="79">
        <v>69</v>
      </c>
      <c r="N18" s="89">
        <v>5</v>
      </c>
      <c r="O18" s="90">
        <v>0</v>
      </c>
      <c r="P18" s="91">
        <f>N18+O18</f>
        <v>5</v>
      </c>
      <c r="Q18" s="80">
        <f>IFERROR(P18/M18,"-")</f>
        <v>0.072463768115942</v>
      </c>
      <c r="R18" s="79">
        <v>0</v>
      </c>
      <c r="S18" s="79">
        <v>3</v>
      </c>
      <c r="T18" s="80">
        <f>IFERROR(R18/(P18),"-")</f>
        <v>0</v>
      </c>
      <c r="U18" s="336"/>
      <c r="V18" s="82">
        <v>2</v>
      </c>
      <c r="W18" s="80">
        <f>IF(P18=0,"-",V18/P18)</f>
        <v>0.4</v>
      </c>
      <c r="X18" s="335">
        <v>20000</v>
      </c>
      <c r="Y18" s="336">
        <f>IFERROR(X18/P18,"-")</f>
        <v>4000</v>
      </c>
      <c r="Z18" s="336">
        <f>IFERROR(X18/V18,"-")</f>
        <v>10000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3</v>
      </c>
      <c r="BO18" s="118">
        <f>IF(P18=0,"",IF(BN18=0,"",(BN18/P18)))</f>
        <v>0.6</v>
      </c>
      <c r="BP18" s="119">
        <v>2</v>
      </c>
      <c r="BQ18" s="120">
        <f>IFERROR(BP18/BN18,"-")</f>
        <v>0.66666666666667</v>
      </c>
      <c r="BR18" s="121">
        <v>20000</v>
      </c>
      <c r="BS18" s="122">
        <f>IFERROR(BR18/BN18,"-")</f>
        <v>6666.6666666667</v>
      </c>
      <c r="BT18" s="123"/>
      <c r="BU18" s="123"/>
      <c r="BV18" s="123">
        <v>2</v>
      </c>
      <c r="BW18" s="124">
        <v>2</v>
      </c>
      <c r="BX18" s="125">
        <f>IF(P18=0,"",IF(BW18=0,"",(BW18/P18)))</f>
        <v>0.4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2</v>
      </c>
      <c r="CP18" s="139">
        <v>20000</v>
      </c>
      <c r="CQ18" s="139">
        <v>11000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112</v>
      </c>
      <c r="C19" s="347"/>
      <c r="D19" s="347" t="s">
        <v>113</v>
      </c>
      <c r="E19" s="347" t="s">
        <v>114</v>
      </c>
      <c r="F19" s="347" t="s">
        <v>88</v>
      </c>
      <c r="G19" s="88"/>
      <c r="H19" s="88" t="s">
        <v>107</v>
      </c>
      <c r="I19" s="88"/>
      <c r="J19" s="330"/>
      <c r="K19" s="79">
        <v>4</v>
      </c>
      <c r="L19" s="79">
        <v>0</v>
      </c>
      <c r="M19" s="79">
        <v>25</v>
      </c>
      <c r="N19" s="89">
        <v>1</v>
      </c>
      <c r="O19" s="90">
        <v>0</v>
      </c>
      <c r="P19" s="91">
        <f>N19+O19</f>
        <v>1</v>
      </c>
      <c r="Q19" s="80">
        <f>IFERROR(P19/M19,"-")</f>
        <v>0.04</v>
      </c>
      <c r="R19" s="79">
        <v>0</v>
      </c>
      <c r="S19" s="79">
        <v>0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>
        <v>1</v>
      </c>
      <c r="CG19" s="132">
        <f>IF(P19=0,"",IF(CF19=0,"",(CF19/P19)))</f>
        <v>1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115</v>
      </c>
      <c r="C20" s="347"/>
      <c r="D20" s="347" t="s">
        <v>116</v>
      </c>
      <c r="E20" s="347" t="s">
        <v>117</v>
      </c>
      <c r="F20" s="347" t="s">
        <v>67</v>
      </c>
      <c r="G20" s="88"/>
      <c r="H20" s="88" t="s">
        <v>107</v>
      </c>
      <c r="I20" s="88"/>
      <c r="J20" s="330"/>
      <c r="K20" s="79">
        <v>35</v>
      </c>
      <c r="L20" s="79">
        <v>0</v>
      </c>
      <c r="M20" s="79">
        <v>206</v>
      </c>
      <c r="N20" s="89">
        <v>13</v>
      </c>
      <c r="O20" s="90">
        <v>0</v>
      </c>
      <c r="P20" s="91">
        <f>N20+O20</f>
        <v>13</v>
      </c>
      <c r="Q20" s="80">
        <f>IFERROR(P20/M20,"-")</f>
        <v>0.063106796116505</v>
      </c>
      <c r="R20" s="79">
        <v>1</v>
      </c>
      <c r="S20" s="79">
        <v>5</v>
      </c>
      <c r="T20" s="80">
        <f>IFERROR(R20/(P20),"-")</f>
        <v>0.076923076923077</v>
      </c>
      <c r="U20" s="336"/>
      <c r="V20" s="82">
        <v>3</v>
      </c>
      <c r="W20" s="80">
        <f>IF(P20=0,"-",V20/P20)</f>
        <v>0.23076923076923</v>
      </c>
      <c r="X20" s="335">
        <v>528000</v>
      </c>
      <c r="Y20" s="336">
        <f>IFERROR(X20/P20,"-")</f>
        <v>40615.384615385</v>
      </c>
      <c r="Z20" s="336">
        <f>IFERROR(X20/V20,"-")</f>
        <v>176000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4</v>
      </c>
      <c r="BF20" s="111">
        <f>IF(P20=0,"",IF(BE20=0,"",(BE20/P20)))</f>
        <v>0.30769230769231</v>
      </c>
      <c r="BG20" s="110">
        <v>1</v>
      </c>
      <c r="BH20" s="112">
        <f>IFERROR(BG20/BE20,"-")</f>
        <v>0.25</v>
      </c>
      <c r="BI20" s="113">
        <v>9000</v>
      </c>
      <c r="BJ20" s="114">
        <f>IFERROR(BI20/BE20,"-")</f>
        <v>2250</v>
      </c>
      <c r="BK20" s="115"/>
      <c r="BL20" s="115"/>
      <c r="BM20" s="115">
        <v>1</v>
      </c>
      <c r="BN20" s="117">
        <v>6</v>
      </c>
      <c r="BO20" s="118">
        <f>IF(P20=0,"",IF(BN20=0,"",(BN20/P20)))</f>
        <v>0.46153846153846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3</v>
      </c>
      <c r="BX20" s="125">
        <f>IF(P20=0,"",IF(BW20=0,"",(BW20/P20)))</f>
        <v>0.23076923076923</v>
      </c>
      <c r="BY20" s="126">
        <v>2</v>
      </c>
      <c r="BZ20" s="127">
        <f>IFERROR(BY20/BW20,"-")</f>
        <v>0.66666666666667</v>
      </c>
      <c r="CA20" s="128">
        <v>519000</v>
      </c>
      <c r="CB20" s="129">
        <f>IFERROR(CA20/BW20,"-")</f>
        <v>173000</v>
      </c>
      <c r="CC20" s="130">
        <v>1</v>
      </c>
      <c r="CD20" s="130"/>
      <c r="CE20" s="130">
        <v>1</v>
      </c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3</v>
      </c>
      <c r="CP20" s="139">
        <v>528000</v>
      </c>
      <c r="CQ20" s="139">
        <v>516000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/>
      <c r="B21" s="347" t="s">
        <v>118</v>
      </c>
      <c r="C21" s="347"/>
      <c r="D21" s="347" t="s">
        <v>84</v>
      </c>
      <c r="E21" s="347" t="s">
        <v>84</v>
      </c>
      <c r="F21" s="347" t="s">
        <v>85</v>
      </c>
      <c r="G21" s="88"/>
      <c r="H21" s="88"/>
      <c r="I21" s="88"/>
      <c r="J21" s="330"/>
      <c r="K21" s="79">
        <v>263</v>
      </c>
      <c r="L21" s="79">
        <v>125</v>
      </c>
      <c r="M21" s="79">
        <v>37</v>
      </c>
      <c r="N21" s="89">
        <v>24</v>
      </c>
      <c r="O21" s="90">
        <v>0</v>
      </c>
      <c r="P21" s="91">
        <f>N21+O21</f>
        <v>24</v>
      </c>
      <c r="Q21" s="80">
        <f>IFERROR(P21/M21,"-")</f>
        <v>0.64864864864865</v>
      </c>
      <c r="R21" s="79">
        <v>3</v>
      </c>
      <c r="S21" s="79">
        <v>4</v>
      </c>
      <c r="T21" s="80">
        <f>IFERROR(R21/(P21),"-")</f>
        <v>0.125</v>
      </c>
      <c r="U21" s="336"/>
      <c r="V21" s="82">
        <v>6</v>
      </c>
      <c r="W21" s="80">
        <f>IF(P21=0,"-",V21/P21)</f>
        <v>0.25</v>
      </c>
      <c r="X21" s="335">
        <v>117000</v>
      </c>
      <c r="Y21" s="336">
        <f>IFERROR(X21/P21,"-")</f>
        <v>4875</v>
      </c>
      <c r="Z21" s="336">
        <f>IFERROR(X21/V21,"-")</f>
        <v>19500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>
        <v>1</v>
      </c>
      <c r="AW21" s="105">
        <f>IF(P21=0,"",IF(AV21=0,"",(AV21/P21)))</f>
        <v>0.041666666666667</v>
      </c>
      <c r="AX21" s="104">
        <v>1</v>
      </c>
      <c r="AY21" s="106">
        <f>IFERROR(AX21/AV21,"-")</f>
        <v>1</v>
      </c>
      <c r="AZ21" s="107">
        <v>3000</v>
      </c>
      <c r="BA21" s="108">
        <f>IFERROR(AZ21/AV21,"-")</f>
        <v>3000</v>
      </c>
      <c r="BB21" s="109">
        <v>1</v>
      </c>
      <c r="BC21" s="109"/>
      <c r="BD21" s="109"/>
      <c r="BE21" s="110">
        <v>1</v>
      </c>
      <c r="BF21" s="111">
        <f>IF(P21=0,"",IF(BE21=0,"",(BE21/P21)))</f>
        <v>0.041666666666667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10</v>
      </c>
      <c r="BO21" s="118">
        <f>IF(P21=0,"",IF(BN21=0,"",(BN21/P21)))</f>
        <v>0.41666666666667</v>
      </c>
      <c r="BP21" s="119">
        <v>4</v>
      </c>
      <c r="BQ21" s="120">
        <f>IFERROR(BP21/BN21,"-")</f>
        <v>0.4</v>
      </c>
      <c r="BR21" s="121">
        <v>312500</v>
      </c>
      <c r="BS21" s="122">
        <f>IFERROR(BR21/BN21,"-")</f>
        <v>31250</v>
      </c>
      <c r="BT21" s="123">
        <v>1</v>
      </c>
      <c r="BU21" s="123">
        <v>1</v>
      </c>
      <c r="BV21" s="123">
        <v>2</v>
      </c>
      <c r="BW21" s="124">
        <v>9</v>
      </c>
      <c r="BX21" s="125">
        <f>IF(P21=0,"",IF(BW21=0,"",(BW21/P21)))</f>
        <v>0.375</v>
      </c>
      <c r="BY21" s="126">
        <v>2</v>
      </c>
      <c r="BZ21" s="127">
        <f>IFERROR(BY21/BW21,"-")</f>
        <v>0.22222222222222</v>
      </c>
      <c r="CA21" s="128">
        <v>15000</v>
      </c>
      <c r="CB21" s="129">
        <f>IFERROR(CA21/BW21,"-")</f>
        <v>1666.6666666667</v>
      </c>
      <c r="CC21" s="130">
        <v>1</v>
      </c>
      <c r="CD21" s="130"/>
      <c r="CE21" s="130">
        <v>1</v>
      </c>
      <c r="CF21" s="131">
        <v>3</v>
      </c>
      <c r="CG21" s="132">
        <f>IF(P21=0,"",IF(CF21=0,"",(CF21/P21)))</f>
        <v>0.125</v>
      </c>
      <c r="CH21" s="133">
        <v>1</v>
      </c>
      <c r="CI21" s="134">
        <f>IFERROR(CH21/CF21,"-")</f>
        <v>0.33333333333333</v>
      </c>
      <c r="CJ21" s="135">
        <v>5000</v>
      </c>
      <c r="CK21" s="136">
        <f>IFERROR(CJ21/CF21,"-")</f>
        <v>1666.6666666667</v>
      </c>
      <c r="CL21" s="137">
        <v>1</v>
      </c>
      <c r="CM21" s="137"/>
      <c r="CN21" s="137"/>
      <c r="CO21" s="138">
        <v>6</v>
      </c>
      <c r="CP21" s="139">
        <v>117000</v>
      </c>
      <c r="CQ21" s="139">
        <v>277500</v>
      </c>
      <c r="CR21" s="139"/>
      <c r="CS21" s="140" t="str">
        <f>IF(AND(CQ21=0,CR21=0),"",IF(AND(CQ21&lt;=100000,CR21&lt;=100000),"",IF(CQ21/CP21&gt;0.7,"男高",IF(CR21/CP21&gt;0.7,"女高",""))))</f>
        <v>男高</v>
      </c>
    </row>
    <row r="22" spans="1:98">
      <c r="A22" s="78">
        <f>AB22</f>
        <v>0.12380952380952</v>
      </c>
      <c r="B22" s="347" t="s">
        <v>119</v>
      </c>
      <c r="C22" s="347"/>
      <c r="D22" s="347" t="s">
        <v>65</v>
      </c>
      <c r="E22" s="347" t="s">
        <v>120</v>
      </c>
      <c r="F22" s="347" t="s">
        <v>67</v>
      </c>
      <c r="G22" s="88" t="s">
        <v>121</v>
      </c>
      <c r="H22" s="88" t="s">
        <v>122</v>
      </c>
      <c r="I22" s="88" t="s">
        <v>92</v>
      </c>
      <c r="J22" s="330">
        <v>105000</v>
      </c>
      <c r="K22" s="79">
        <v>15</v>
      </c>
      <c r="L22" s="79">
        <v>0</v>
      </c>
      <c r="M22" s="79">
        <v>84</v>
      </c>
      <c r="N22" s="89">
        <v>6</v>
      </c>
      <c r="O22" s="90">
        <v>0</v>
      </c>
      <c r="P22" s="91">
        <f>N22+O22</f>
        <v>6</v>
      </c>
      <c r="Q22" s="80">
        <f>IFERROR(P22/M22,"-")</f>
        <v>0.071428571428571</v>
      </c>
      <c r="R22" s="79">
        <v>0</v>
      </c>
      <c r="S22" s="79">
        <v>1</v>
      </c>
      <c r="T22" s="80">
        <f>IFERROR(R22/(P22),"-")</f>
        <v>0</v>
      </c>
      <c r="U22" s="336">
        <f>IFERROR(J22/SUM(N22:O23),"-")</f>
        <v>10500</v>
      </c>
      <c r="V22" s="82">
        <v>1</v>
      </c>
      <c r="W22" s="80">
        <f>IF(P22=0,"-",V22/P22)</f>
        <v>0.16666666666667</v>
      </c>
      <c r="X22" s="335">
        <v>10000</v>
      </c>
      <c r="Y22" s="336">
        <f>IFERROR(X22/P22,"-")</f>
        <v>1666.6666666667</v>
      </c>
      <c r="Z22" s="336">
        <f>IFERROR(X22/V22,"-")</f>
        <v>10000</v>
      </c>
      <c r="AA22" s="330">
        <f>SUM(X22:X23)-SUM(J22:J23)</f>
        <v>-92000</v>
      </c>
      <c r="AB22" s="83">
        <f>SUM(X22:X23)/SUM(J22:J23)</f>
        <v>0.12380952380952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0.16666666666667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4</v>
      </c>
      <c r="BO22" s="118">
        <f>IF(P22=0,"",IF(BN22=0,"",(BN22/P22)))</f>
        <v>0.66666666666667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</v>
      </c>
      <c r="BX22" s="125">
        <f>IF(P22=0,"",IF(BW22=0,"",(BW22/P22)))</f>
        <v>0.16666666666667</v>
      </c>
      <c r="BY22" s="126">
        <v>1</v>
      </c>
      <c r="BZ22" s="127">
        <f>IFERROR(BY22/BW22,"-")</f>
        <v>1</v>
      </c>
      <c r="CA22" s="128">
        <v>10000</v>
      </c>
      <c r="CB22" s="129">
        <f>IFERROR(CA22/BW22,"-")</f>
        <v>10000</v>
      </c>
      <c r="CC22" s="130">
        <v>1</v>
      </c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10000</v>
      </c>
      <c r="CQ22" s="139">
        <v>10000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123</v>
      </c>
      <c r="C23" s="347"/>
      <c r="D23" s="347" t="s">
        <v>65</v>
      </c>
      <c r="E23" s="347" t="s">
        <v>120</v>
      </c>
      <c r="F23" s="347" t="s">
        <v>85</v>
      </c>
      <c r="G23" s="88"/>
      <c r="H23" s="88"/>
      <c r="I23" s="88"/>
      <c r="J23" s="330"/>
      <c r="K23" s="79">
        <v>27</v>
      </c>
      <c r="L23" s="79">
        <v>25</v>
      </c>
      <c r="M23" s="79">
        <v>13</v>
      </c>
      <c r="N23" s="89">
        <v>4</v>
      </c>
      <c r="O23" s="90">
        <v>0</v>
      </c>
      <c r="P23" s="91">
        <f>N23+O23</f>
        <v>4</v>
      </c>
      <c r="Q23" s="80">
        <f>IFERROR(P23/M23,"-")</f>
        <v>0.30769230769231</v>
      </c>
      <c r="R23" s="79">
        <v>0</v>
      </c>
      <c r="S23" s="79">
        <v>2</v>
      </c>
      <c r="T23" s="80">
        <f>IFERROR(R23/(P23),"-")</f>
        <v>0</v>
      </c>
      <c r="U23" s="336"/>
      <c r="V23" s="82">
        <v>1</v>
      </c>
      <c r="W23" s="80">
        <f>IF(P23=0,"-",V23/P23)</f>
        <v>0.25</v>
      </c>
      <c r="X23" s="335">
        <v>3000</v>
      </c>
      <c r="Y23" s="336">
        <f>IFERROR(X23/P23,"-")</f>
        <v>750</v>
      </c>
      <c r="Z23" s="336">
        <f>IFERROR(X23/V23,"-")</f>
        <v>3000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0.25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1</v>
      </c>
      <c r="BX23" s="125">
        <f>IF(P23=0,"",IF(BW23=0,"",(BW23/P23)))</f>
        <v>0.25</v>
      </c>
      <c r="BY23" s="126">
        <v>1</v>
      </c>
      <c r="BZ23" s="127">
        <f>IFERROR(BY23/BW23,"-")</f>
        <v>1</v>
      </c>
      <c r="CA23" s="128">
        <v>3000</v>
      </c>
      <c r="CB23" s="129">
        <f>IFERROR(CA23/BW23,"-")</f>
        <v>3000</v>
      </c>
      <c r="CC23" s="130">
        <v>1</v>
      </c>
      <c r="CD23" s="130"/>
      <c r="CE23" s="130"/>
      <c r="CF23" s="131">
        <v>2</v>
      </c>
      <c r="CG23" s="132">
        <f>IF(P23=0,"",IF(CF23=0,"",(CF23/P23)))</f>
        <v>0.5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1</v>
      </c>
      <c r="CP23" s="139">
        <v>3000</v>
      </c>
      <c r="CQ23" s="139">
        <v>3000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0.25238095238095</v>
      </c>
      <c r="B24" s="347" t="s">
        <v>124</v>
      </c>
      <c r="C24" s="347"/>
      <c r="D24" s="347" t="s">
        <v>72</v>
      </c>
      <c r="E24" s="347" t="s">
        <v>73</v>
      </c>
      <c r="F24" s="347" t="s">
        <v>88</v>
      </c>
      <c r="G24" s="88" t="s">
        <v>121</v>
      </c>
      <c r="H24" s="88" t="s">
        <v>122</v>
      </c>
      <c r="I24" s="88" t="s">
        <v>125</v>
      </c>
      <c r="J24" s="330">
        <v>105000</v>
      </c>
      <c r="K24" s="79">
        <v>10</v>
      </c>
      <c r="L24" s="79">
        <v>0</v>
      </c>
      <c r="M24" s="79">
        <v>49</v>
      </c>
      <c r="N24" s="89">
        <v>4</v>
      </c>
      <c r="O24" s="90">
        <v>0</v>
      </c>
      <c r="P24" s="91">
        <f>N24+O24</f>
        <v>4</v>
      </c>
      <c r="Q24" s="80">
        <f>IFERROR(P24/M24,"-")</f>
        <v>0.081632653061224</v>
      </c>
      <c r="R24" s="79">
        <v>0</v>
      </c>
      <c r="S24" s="79">
        <v>4</v>
      </c>
      <c r="T24" s="80">
        <f>IFERROR(R24/(P24),"-")</f>
        <v>0</v>
      </c>
      <c r="U24" s="336">
        <f>IFERROR(J24/SUM(N24:O25),"-")</f>
        <v>10500</v>
      </c>
      <c r="V24" s="82">
        <v>1</v>
      </c>
      <c r="W24" s="80">
        <f>IF(P24=0,"-",V24/P24)</f>
        <v>0.25</v>
      </c>
      <c r="X24" s="335">
        <v>3000</v>
      </c>
      <c r="Y24" s="336">
        <f>IFERROR(X24/P24,"-")</f>
        <v>750</v>
      </c>
      <c r="Z24" s="336">
        <f>IFERROR(X24/V24,"-")</f>
        <v>3000</v>
      </c>
      <c r="AA24" s="330">
        <f>SUM(X24:X25)-SUM(J24:J25)</f>
        <v>-78500</v>
      </c>
      <c r="AB24" s="83">
        <f>SUM(X24:X25)/SUM(J24:J25)</f>
        <v>0.25238095238095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3</v>
      </c>
      <c r="BO24" s="118">
        <f>IF(P24=0,"",IF(BN24=0,"",(BN24/P24)))</f>
        <v>0.75</v>
      </c>
      <c r="BP24" s="119">
        <v>1</v>
      </c>
      <c r="BQ24" s="120">
        <f>IFERROR(BP24/BN24,"-")</f>
        <v>0.33333333333333</v>
      </c>
      <c r="BR24" s="121">
        <v>3000</v>
      </c>
      <c r="BS24" s="122">
        <f>IFERROR(BR24/BN24,"-")</f>
        <v>1000</v>
      </c>
      <c r="BT24" s="123">
        <v>1</v>
      </c>
      <c r="BU24" s="123"/>
      <c r="BV24" s="123"/>
      <c r="BW24" s="124">
        <v>1</v>
      </c>
      <c r="BX24" s="125">
        <f>IF(P24=0,"",IF(BW24=0,"",(BW24/P24)))</f>
        <v>0.25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3000</v>
      </c>
      <c r="CQ24" s="139">
        <v>3000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126</v>
      </c>
      <c r="C25" s="347"/>
      <c r="D25" s="347" t="s">
        <v>72</v>
      </c>
      <c r="E25" s="347" t="s">
        <v>73</v>
      </c>
      <c r="F25" s="347" t="s">
        <v>85</v>
      </c>
      <c r="G25" s="88"/>
      <c r="H25" s="88"/>
      <c r="I25" s="88"/>
      <c r="J25" s="330"/>
      <c r="K25" s="79">
        <v>26</v>
      </c>
      <c r="L25" s="79">
        <v>21</v>
      </c>
      <c r="M25" s="79">
        <v>10</v>
      </c>
      <c r="N25" s="89">
        <v>6</v>
      </c>
      <c r="O25" s="90">
        <v>0</v>
      </c>
      <c r="P25" s="91">
        <f>N25+O25</f>
        <v>6</v>
      </c>
      <c r="Q25" s="80">
        <f>IFERROR(P25/M25,"-")</f>
        <v>0.6</v>
      </c>
      <c r="R25" s="79">
        <v>1</v>
      </c>
      <c r="S25" s="79">
        <v>1</v>
      </c>
      <c r="T25" s="80">
        <f>IFERROR(R25/(P25),"-")</f>
        <v>0.16666666666667</v>
      </c>
      <c r="U25" s="336"/>
      <c r="V25" s="82">
        <v>2</v>
      </c>
      <c r="W25" s="80">
        <f>IF(P25=0,"-",V25/P25)</f>
        <v>0.33333333333333</v>
      </c>
      <c r="X25" s="335">
        <v>23500</v>
      </c>
      <c r="Y25" s="336">
        <f>IFERROR(X25/P25,"-")</f>
        <v>3916.6666666667</v>
      </c>
      <c r="Z25" s="336">
        <f>IFERROR(X25/V25,"-")</f>
        <v>11750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2</v>
      </c>
      <c r="BO25" s="118">
        <f>IF(P25=0,"",IF(BN25=0,"",(BN25/P25)))</f>
        <v>0.33333333333333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4</v>
      </c>
      <c r="BX25" s="125">
        <f>IF(P25=0,"",IF(BW25=0,"",(BW25/P25)))</f>
        <v>0.66666666666667</v>
      </c>
      <c r="BY25" s="126">
        <v>2</v>
      </c>
      <c r="BZ25" s="127">
        <f>IFERROR(BY25/BW25,"-")</f>
        <v>0.5</v>
      </c>
      <c r="CA25" s="128">
        <v>23500</v>
      </c>
      <c r="CB25" s="129">
        <f>IFERROR(CA25/BW25,"-")</f>
        <v>5875</v>
      </c>
      <c r="CC25" s="130"/>
      <c r="CD25" s="130">
        <v>1</v>
      </c>
      <c r="CE25" s="130">
        <v>1</v>
      </c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2</v>
      </c>
      <c r="CP25" s="139">
        <v>23500</v>
      </c>
      <c r="CQ25" s="139">
        <v>17500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0</v>
      </c>
      <c r="B26" s="347" t="s">
        <v>127</v>
      </c>
      <c r="C26" s="347"/>
      <c r="D26" s="347" t="s">
        <v>128</v>
      </c>
      <c r="E26" s="347" t="s">
        <v>129</v>
      </c>
      <c r="F26" s="347" t="s">
        <v>67</v>
      </c>
      <c r="G26" s="88" t="s">
        <v>121</v>
      </c>
      <c r="H26" s="88" t="s">
        <v>122</v>
      </c>
      <c r="I26" s="88" t="s">
        <v>130</v>
      </c>
      <c r="J26" s="330">
        <v>105000</v>
      </c>
      <c r="K26" s="79">
        <v>6</v>
      </c>
      <c r="L26" s="79">
        <v>0</v>
      </c>
      <c r="M26" s="79">
        <v>37</v>
      </c>
      <c r="N26" s="89">
        <v>1</v>
      </c>
      <c r="O26" s="90">
        <v>0</v>
      </c>
      <c r="P26" s="91">
        <f>N26+O26</f>
        <v>1</v>
      </c>
      <c r="Q26" s="80">
        <f>IFERROR(P26/M26,"-")</f>
        <v>0.027027027027027</v>
      </c>
      <c r="R26" s="79">
        <v>0</v>
      </c>
      <c r="S26" s="79">
        <v>0</v>
      </c>
      <c r="T26" s="80">
        <f>IFERROR(R26/(P26),"-")</f>
        <v>0</v>
      </c>
      <c r="U26" s="336">
        <f>IFERROR(J26/SUM(N26:O27),"-")</f>
        <v>52500</v>
      </c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>
        <f>SUM(X26:X27)-SUM(J26:J27)</f>
        <v>-105000</v>
      </c>
      <c r="AB26" s="83">
        <f>SUM(X26:X27)/SUM(J26:J27)</f>
        <v>0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>
        <v>1</v>
      </c>
      <c r="AN26" s="99">
        <f>IF(P26=0,"",IF(AM26=0,"",(AM26/P26)))</f>
        <v>1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131</v>
      </c>
      <c r="C27" s="347"/>
      <c r="D27" s="347" t="s">
        <v>128</v>
      </c>
      <c r="E27" s="347" t="s">
        <v>129</v>
      </c>
      <c r="F27" s="347" t="s">
        <v>85</v>
      </c>
      <c r="G27" s="88"/>
      <c r="H27" s="88"/>
      <c r="I27" s="88"/>
      <c r="J27" s="330"/>
      <c r="K27" s="79">
        <v>32</v>
      </c>
      <c r="L27" s="79">
        <v>17</v>
      </c>
      <c r="M27" s="79">
        <v>7</v>
      </c>
      <c r="N27" s="89">
        <v>1</v>
      </c>
      <c r="O27" s="90">
        <v>0</v>
      </c>
      <c r="P27" s="91">
        <f>N27+O27</f>
        <v>1</v>
      </c>
      <c r="Q27" s="80">
        <f>IFERROR(P27/M27,"-")</f>
        <v>0.14285714285714</v>
      </c>
      <c r="R27" s="79">
        <v>0</v>
      </c>
      <c r="S27" s="79">
        <v>0</v>
      </c>
      <c r="T27" s="80">
        <f>IFERROR(R27/(P27),"-")</f>
        <v>0</v>
      </c>
      <c r="U27" s="336"/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>
        <v>1</v>
      </c>
      <c r="CG27" s="132">
        <f>IF(P27=0,"",IF(CF27=0,"",(CF27/P27)))</f>
        <v>1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0.085714285714286</v>
      </c>
      <c r="B28" s="347" t="s">
        <v>132</v>
      </c>
      <c r="C28" s="347"/>
      <c r="D28" s="347" t="s">
        <v>80</v>
      </c>
      <c r="E28" s="347" t="s">
        <v>81</v>
      </c>
      <c r="F28" s="347" t="s">
        <v>88</v>
      </c>
      <c r="G28" s="88" t="s">
        <v>121</v>
      </c>
      <c r="H28" s="88" t="s">
        <v>122</v>
      </c>
      <c r="I28" s="88" t="s">
        <v>101</v>
      </c>
      <c r="J28" s="330">
        <v>105000</v>
      </c>
      <c r="K28" s="79">
        <v>4</v>
      </c>
      <c r="L28" s="79">
        <v>0</v>
      </c>
      <c r="M28" s="79">
        <v>36</v>
      </c>
      <c r="N28" s="89">
        <v>2</v>
      </c>
      <c r="O28" s="90">
        <v>0</v>
      </c>
      <c r="P28" s="91">
        <f>N28+O28</f>
        <v>2</v>
      </c>
      <c r="Q28" s="80">
        <f>IFERROR(P28/M28,"-")</f>
        <v>0.055555555555556</v>
      </c>
      <c r="R28" s="79">
        <v>0</v>
      </c>
      <c r="S28" s="79">
        <v>0</v>
      </c>
      <c r="T28" s="80">
        <f>IFERROR(R28/(P28),"-")</f>
        <v>0</v>
      </c>
      <c r="U28" s="336">
        <f>IFERROR(J28/SUM(N28:O29),"-")</f>
        <v>17500</v>
      </c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>
        <f>SUM(X28:X29)-SUM(J28:J29)</f>
        <v>-96000</v>
      </c>
      <c r="AB28" s="83">
        <f>SUM(X28:X29)/SUM(J28:J29)</f>
        <v>0.085714285714286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2</v>
      </c>
      <c r="BO28" s="118">
        <f>IF(P28=0,"",IF(BN28=0,"",(BN28/P28)))</f>
        <v>1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133</v>
      </c>
      <c r="C29" s="347"/>
      <c r="D29" s="347" t="s">
        <v>80</v>
      </c>
      <c r="E29" s="347" t="s">
        <v>81</v>
      </c>
      <c r="F29" s="347" t="s">
        <v>85</v>
      </c>
      <c r="G29" s="88"/>
      <c r="H29" s="88"/>
      <c r="I29" s="88"/>
      <c r="J29" s="330"/>
      <c r="K29" s="79">
        <v>22</v>
      </c>
      <c r="L29" s="79">
        <v>13</v>
      </c>
      <c r="M29" s="79">
        <v>20</v>
      </c>
      <c r="N29" s="89">
        <v>4</v>
      </c>
      <c r="O29" s="90">
        <v>0</v>
      </c>
      <c r="P29" s="91">
        <f>N29+O29</f>
        <v>4</v>
      </c>
      <c r="Q29" s="80">
        <f>IFERROR(P29/M29,"-")</f>
        <v>0.2</v>
      </c>
      <c r="R29" s="79">
        <v>0</v>
      </c>
      <c r="S29" s="79">
        <v>0</v>
      </c>
      <c r="T29" s="80">
        <f>IFERROR(R29/(P29),"-")</f>
        <v>0</v>
      </c>
      <c r="U29" s="336"/>
      <c r="V29" s="82">
        <v>1</v>
      </c>
      <c r="W29" s="80">
        <f>IF(P29=0,"-",V29/P29)</f>
        <v>0.25</v>
      </c>
      <c r="X29" s="335">
        <v>9000</v>
      </c>
      <c r="Y29" s="336">
        <f>IFERROR(X29/P29,"-")</f>
        <v>2250</v>
      </c>
      <c r="Z29" s="336">
        <f>IFERROR(X29/V29,"-")</f>
        <v>9000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>
        <v>2</v>
      </c>
      <c r="AW29" s="105">
        <f>IF(P29=0,"",IF(AV29=0,"",(AV29/P29)))</f>
        <v>0.5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>
        <v>1</v>
      </c>
      <c r="BF29" s="111">
        <f>IF(P29=0,"",IF(BE29=0,"",(BE29/P29)))</f>
        <v>0.25</v>
      </c>
      <c r="BG29" s="110">
        <v>1</v>
      </c>
      <c r="BH29" s="112">
        <f>IFERROR(BG29/BE29,"-")</f>
        <v>1</v>
      </c>
      <c r="BI29" s="113">
        <v>9000</v>
      </c>
      <c r="BJ29" s="114">
        <f>IFERROR(BI29/BE29,"-")</f>
        <v>9000</v>
      </c>
      <c r="BK29" s="115"/>
      <c r="BL29" s="115"/>
      <c r="BM29" s="115">
        <v>1</v>
      </c>
      <c r="BN29" s="117">
        <v>1</v>
      </c>
      <c r="BO29" s="118">
        <f>IF(P29=0,"",IF(BN29=0,"",(BN29/P29)))</f>
        <v>0.25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1</v>
      </c>
      <c r="CP29" s="139">
        <v>9000</v>
      </c>
      <c r="CQ29" s="139">
        <v>9000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3.6133333333333</v>
      </c>
      <c r="B30" s="347" t="s">
        <v>134</v>
      </c>
      <c r="C30" s="347"/>
      <c r="D30" s="347" t="s">
        <v>65</v>
      </c>
      <c r="E30" s="347" t="s">
        <v>66</v>
      </c>
      <c r="F30" s="347" t="s">
        <v>67</v>
      </c>
      <c r="G30" s="88" t="s">
        <v>106</v>
      </c>
      <c r="H30" s="88" t="s">
        <v>122</v>
      </c>
      <c r="I30" s="349" t="s">
        <v>135</v>
      </c>
      <c r="J30" s="330">
        <v>150000</v>
      </c>
      <c r="K30" s="79">
        <v>25</v>
      </c>
      <c r="L30" s="79">
        <v>0</v>
      </c>
      <c r="M30" s="79">
        <v>93</v>
      </c>
      <c r="N30" s="89">
        <v>9</v>
      </c>
      <c r="O30" s="90">
        <v>0</v>
      </c>
      <c r="P30" s="91">
        <f>N30+O30</f>
        <v>9</v>
      </c>
      <c r="Q30" s="80">
        <f>IFERROR(P30/M30,"-")</f>
        <v>0.096774193548387</v>
      </c>
      <c r="R30" s="79">
        <v>1</v>
      </c>
      <c r="S30" s="79">
        <v>4</v>
      </c>
      <c r="T30" s="80">
        <f>IFERROR(R30/(P30),"-")</f>
        <v>0.11111111111111</v>
      </c>
      <c r="U30" s="336">
        <f>IFERROR(J30/SUM(N30:O31),"-")</f>
        <v>9375</v>
      </c>
      <c r="V30" s="82">
        <v>1</v>
      </c>
      <c r="W30" s="80">
        <f>IF(P30=0,"-",V30/P30)</f>
        <v>0.11111111111111</v>
      </c>
      <c r="X30" s="335">
        <v>46000</v>
      </c>
      <c r="Y30" s="336">
        <f>IFERROR(X30/P30,"-")</f>
        <v>5111.1111111111</v>
      </c>
      <c r="Z30" s="336">
        <f>IFERROR(X30/V30,"-")</f>
        <v>46000</v>
      </c>
      <c r="AA30" s="330">
        <f>SUM(X30:X31)-SUM(J30:J31)</f>
        <v>392000</v>
      </c>
      <c r="AB30" s="83">
        <f>SUM(X30:X31)/SUM(J30:J31)</f>
        <v>3.6133333333333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>
        <v>1</v>
      </c>
      <c r="AN30" s="99">
        <f>IF(P30=0,"",IF(AM30=0,"",(AM30/P30)))</f>
        <v>0.11111111111111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>
        <v>1</v>
      </c>
      <c r="AW30" s="105">
        <f>IF(P30=0,"",IF(AV30=0,"",(AV30/P30)))</f>
        <v>0.11111111111111</v>
      </c>
      <c r="AX30" s="104"/>
      <c r="AY30" s="106">
        <f>IFERROR(AX30/AV30,"-")</f>
        <v>0</v>
      </c>
      <c r="AZ30" s="107"/>
      <c r="BA30" s="108">
        <f>IFERROR(AZ30/AV30,"-")</f>
        <v>0</v>
      </c>
      <c r="BB30" s="109"/>
      <c r="BC30" s="109"/>
      <c r="BD30" s="109"/>
      <c r="BE30" s="110">
        <v>1</v>
      </c>
      <c r="BF30" s="111">
        <f>IF(P30=0,"",IF(BE30=0,"",(BE30/P30)))</f>
        <v>0.11111111111111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3</v>
      </c>
      <c r="BO30" s="118">
        <f>IF(P30=0,"",IF(BN30=0,"",(BN30/P30)))</f>
        <v>0.33333333333333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2</v>
      </c>
      <c r="BX30" s="125">
        <f>IF(P30=0,"",IF(BW30=0,"",(BW30/P30)))</f>
        <v>0.22222222222222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>
        <v>1</v>
      </c>
      <c r="CG30" s="132">
        <f>IF(P30=0,"",IF(CF30=0,"",(CF30/P30)))</f>
        <v>0.11111111111111</v>
      </c>
      <c r="CH30" s="133">
        <v>1</v>
      </c>
      <c r="CI30" s="134">
        <f>IFERROR(CH30/CF30,"-")</f>
        <v>1</v>
      </c>
      <c r="CJ30" s="135">
        <v>46000</v>
      </c>
      <c r="CK30" s="136">
        <f>IFERROR(CJ30/CF30,"-")</f>
        <v>46000</v>
      </c>
      <c r="CL30" s="137"/>
      <c r="CM30" s="137"/>
      <c r="CN30" s="137">
        <v>1</v>
      </c>
      <c r="CO30" s="138">
        <v>1</v>
      </c>
      <c r="CP30" s="139">
        <v>46000</v>
      </c>
      <c r="CQ30" s="139">
        <v>46000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136</v>
      </c>
      <c r="C31" s="347"/>
      <c r="D31" s="347" t="s">
        <v>65</v>
      </c>
      <c r="E31" s="347" t="s">
        <v>66</v>
      </c>
      <c r="F31" s="347" t="s">
        <v>85</v>
      </c>
      <c r="G31" s="88"/>
      <c r="H31" s="88"/>
      <c r="I31" s="88"/>
      <c r="J31" s="330"/>
      <c r="K31" s="79">
        <v>49</v>
      </c>
      <c r="L31" s="79">
        <v>32</v>
      </c>
      <c r="M31" s="79">
        <v>13</v>
      </c>
      <c r="N31" s="89">
        <v>7</v>
      </c>
      <c r="O31" s="90">
        <v>0</v>
      </c>
      <c r="P31" s="91">
        <f>N31+O31</f>
        <v>7</v>
      </c>
      <c r="Q31" s="80">
        <f>IFERROR(P31/M31,"-")</f>
        <v>0.53846153846154</v>
      </c>
      <c r="R31" s="79">
        <v>2</v>
      </c>
      <c r="S31" s="79">
        <v>2</v>
      </c>
      <c r="T31" s="80">
        <f>IFERROR(R31/(P31),"-")</f>
        <v>0.28571428571429</v>
      </c>
      <c r="U31" s="336"/>
      <c r="V31" s="82">
        <v>4</v>
      </c>
      <c r="W31" s="80">
        <f>IF(P31=0,"-",V31/P31)</f>
        <v>0.57142857142857</v>
      </c>
      <c r="X31" s="335">
        <v>496000</v>
      </c>
      <c r="Y31" s="336">
        <f>IFERROR(X31/P31,"-")</f>
        <v>70857.142857143</v>
      </c>
      <c r="Z31" s="336">
        <f>IFERROR(X31/V31,"-")</f>
        <v>124000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1</v>
      </c>
      <c r="BO31" s="118">
        <f>IF(P31=0,"",IF(BN31=0,"",(BN31/P31)))</f>
        <v>0.14285714285714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4</v>
      </c>
      <c r="BX31" s="125">
        <f>IF(P31=0,"",IF(BW31=0,"",(BW31/P31)))</f>
        <v>0.57142857142857</v>
      </c>
      <c r="BY31" s="126">
        <v>3</v>
      </c>
      <c r="BZ31" s="127">
        <f>IFERROR(BY31/BW31,"-")</f>
        <v>0.75</v>
      </c>
      <c r="CA31" s="128">
        <v>481000</v>
      </c>
      <c r="CB31" s="129">
        <f>IFERROR(CA31/BW31,"-")</f>
        <v>120250</v>
      </c>
      <c r="CC31" s="130">
        <v>1</v>
      </c>
      <c r="CD31" s="130"/>
      <c r="CE31" s="130">
        <v>2</v>
      </c>
      <c r="CF31" s="131">
        <v>2</v>
      </c>
      <c r="CG31" s="132">
        <f>IF(P31=0,"",IF(CF31=0,"",(CF31/P31)))</f>
        <v>0.28571428571429</v>
      </c>
      <c r="CH31" s="133">
        <v>1</v>
      </c>
      <c r="CI31" s="134">
        <f>IFERROR(CH31/CF31,"-")</f>
        <v>0.5</v>
      </c>
      <c r="CJ31" s="135">
        <v>15000</v>
      </c>
      <c r="CK31" s="136">
        <f>IFERROR(CJ31/CF31,"-")</f>
        <v>7500</v>
      </c>
      <c r="CL31" s="137">
        <v>1</v>
      </c>
      <c r="CM31" s="137"/>
      <c r="CN31" s="137"/>
      <c r="CO31" s="138">
        <v>4</v>
      </c>
      <c r="CP31" s="139">
        <v>496000</v>
      </c>
      <c r="CQ31" s="139">
        <v>378000</v>
      </c>
      <c r="CR31" s="139"/>
      <c r="CS31" s="140" t="str">
        <f>IF(AND(CQ31=0,CR31=0),"",IF(AND(CQ31&lt;=100000,CR31&lt;=100000),"",IF(CQ31/CP31&gt;0.7,"男高",IF(CR31/CP31&gt;0.7,"女高",""))))</f>
        <v>男高</v>
      </c>
    </row>
    <row r="32" spans="1:98">
      <c r="A32" s="78">
        <f>AB32</f>
        <v>0.24</v>
      </c>
      <c r="B32" s="347" t="s">
        <v>137</v>
      </c>
      <c r="C32" s="347"/>
      <c r="D32" s="347" t="s">
        <v>72</v>
      </c>
      <c r="E32" s="347" t="s">
        <v>73</v>
      </c>
      <c r="F32" s="347" t="s">
        <v>88</v>
      </c>
      <c r="G32" s="88" t="s">
        <v>106</v>
      </c>
      <c r="H32" s="88" t="s">
        <v>122</v>
      </c>
      <c r="I32" s="349" t="s">
        <v>138</v>
      </c>
      <c r="J32" s="330">
        <v>150000</v>
      </c>
      <c r="K32" s="79">
        <v>8</v>
      </c>
      <c r="L32" s="79">
        <v>0</v>
      </c>
      <c r="M32" s="79">
        <v>59</v>
      </c>
      <c r="N32" s="89">
        <v>2</v>
      </c>
      <c r="O32" s="90">
        <v>0</v>
      </c>
      <c r="P32" s="91">
        <f>N32+O32</f>
        <v>2</v>
      </c>
      <c r="Q32" s="80">
        <f>IFERROR(P32/M32,"-")</f>
        <v>0.033898305084746</v>
      </c>
      <c r="R32" s="79">
        <v>0</v>
      </c>
      <c r="S32" s="79">
        <v>1</v>
      </c>
      <c r="T32" s="80">
        <f>IFERROR(R32/(P32),"-")</f>
        <v>0</v>
      </c>
      <c r="U32" s="336">
        <f>IFERROR(J32/SUM(N32:O33),"-")</f>
        <v>16666.666666667</v>
      </c>
      <c r="V32" s="82">
        <v>1</v>
      </c>
      <c r="W32" s="80">
        <f>IF(P32=0,"-",V32/P32)</f>
        <v>0.5</v>
      </c>
      <c r="X32" s="335">
        <v>20000</v>
      </c>
      <c r="Y32" s="336">
        <f>IFERROR(X32/P32,"-")</f>
        <v>10000</v>
      </c>
      <c r="Z32" s="336">
        <f>IFERROR(X32/V32,"-")</f>
        <v>20000</v>
      </c>
      <c r="AA32" s="330">
        <f>SUM(X32:X33)-SUM(J32:J33)</f>
        <v>-114000</v>
      </c>
      <c r="AB32" s="83">
        <f>SUM(X32:X33)/SUM(J32:J33)</f>
        <v>0.24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0.5</v>
      </c>
      <c r="BG32" s="110">
        <v>1</v>
      </c>
      <c r="BH32" s="112">
        <f>IFERROR(BG32/BE32,"-")</f>
        <v>1</v>
      </c>
      <c r="BI32" s="113">
        <v>20000</v>
      </c>
      <c r="BJ32" s="114">
        <f>IFERROR(BI32/BE32,"-")</f>
        <v>20000</v>
      </c>
      <c r="BK32" s="115"/>
      <c r="BL32" s="115">
        <v>1</v>
      </c>
      <c r="BM32" s="115"/>
      <c r="BN32" s="117">
        <v>1</v>
      </c>
      <c r="BO32" s="118">
        <f>IF(P32=0,"",IF(BN32=0,"",(BN32/P32)))</f>
        <v>0.5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1</v>
      </c>
      <c r="CP32" s="139">
        <v>20000</v>
      </c>
      <c r="CQ32" s="139">
        <v>20000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139</v>
      </c>
      <c r="C33" s="347"/>
      <c r="D33" s="347" t="s">
        <v>72</v>
      </c>
      <c r="E33" s="347" t="s">
        <v>73</v>
      </c>
      <c r="F33" s="347" t="s">
        <v>85</v>
      </c>
      <c r="G33" s="88"/>
      <c r="H33" s="88"/>
      <c r="I33" s="88"/>
      <c r="J33" s="330"/>
      <c r="K33" s="79">
        <v>21</v>
      </c>
      <c r="L33" s="79">
        <v>19</v>
      </c>
      <c r="M33" s="79">
        <v>7</v>
      </c>
      <c r="N33" s="89">
        <v>7</v>
      </c>
      <c r="O33" s="90">
        <v>0</v>
      </c>
      <c r="P33" s="91">
        <f>N33+O33</f>
        <v>7</v>
      </c>
      <c r="Q33" s="80">
        <f>IFERROR(P33/M33,"-")</f>
        <v>1</v>
      </c>
      <c r="R33" s="79">
        <v>0</v>
      </c>
      <c r="S33" s="79">
        <v>1</v>
      </c>
      <c r="T33" s="80">
        <f>IFERROR(R33/(P33),"-")</f>
        <v>0</v>
      </c>
      <c r="U33" s="336"/>
      <c r="V33" s="82">
        <v>1</v>
      </c>
      <c r="W33" s="80">
        <f>IF(P33=0,"-",V33/P33)</f>
        <v>0.14285714285714</v>
      </c>
      <c r="X33" s="335">
        <v>16000</v>
      </c>
      <c r="Y33" s="336">
        <f>IFERROR(X33/P33,"-")</f>
        <v>2285.7142857143</v>
      </c>
      <c r="Z33" s="336">
        <f>IFERROR(X33/V33,"-")</f>
        <v>16000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0.14285714285714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3</v>
      </c>
      <c r="BO33" s="118">
        <f>IF(P33=0,"",IF(BN33=0,"",(BN33/P33)))</f>
        <v>0.42857142857143</v>
      </c>
      <c r="BP33" s="119">
        <v>1</v>
      </c>
      <c r="BQ33" s="120">
        <f>IFERROR(BP33/BN33,"-")</f>
        <v>0.33333333333333</v>
      </c>
      <c r="BR33" s="121">
        <v>16000</v>
      </c>
      <c r="BS33" s="122">
        <f>IFERROR(BR33/BN33,"-")</f>
        <v>5333.3333333333</v>
      </c>
      <c r="BT33" s="123"/>
      <c r="BU33" s="123"/>
      <c r="BV33" s="123">
        <v>1</v>
      </c>
      <c r="BW33" s="124">
        <v>3</v>
      </c>
      <c r="BX33" s="125">
        <f>IF(P33=0,"",IF(BW33=0,"",(BW33/P33)))</f>
        <v>0.42857142857143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1</v>
      </c>
      <c r="CP33" s="139">
        <v>16000</v>
      </c>
      <c r="CQ33" s="139">
        <v>16000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0.35333333333333</v>
      </c>
      <c r="B34" s="347" t="s">
        <v>140</v>
      </c>
      <c r="C34" s="347"/>
      <c r="D34" s="347" t="s">
        <v>65</v>
      </c>
      <c r="E34" s="347" t="s">
        <v>66</v>
      </c>
      <c r="F34" s="347" t="s">
        <v>88</v>
      </c>
      <c r="G34" s="88" t="s">
        <v>141</v>
      </c>
      <c r="H34" s="88" t="s">
        <v>142</v>
      </c>
      <c r="I34" s="349" t="s">
        <v>143</v>
      </c>
      <c r="J34" s="330">
        <v>150000</v>
      </c>
      <c r="K34" s="79">
        <v>42</v>
      </c>
      <c r="L34" s="79">
        <v>0</v>
      </c>
      <c r="M34" s="79">
        <v>155</v>
      </c>
      <c r="N34" s="89">
        <v>18</v>
      </c>
      <c r="O34" s="90">
        <v>0</v>
      </c>
      <c r="P34" s="91">
        <f>N34+O34</f>
        <v>18</v>
      </c>
      <c r="Q34" s="80">
        <f>IFERROR(P34/M34,"-")</f>
        <v>0.11612903225806</v>
      </c>
      <c r="R34" s="79">
        <v>0</v>
      </c>
      <c r="S34" s="79">
        <v>7</v>
      </c>
      <c r="T34" s="80">
        <f>IFERROR(R34/(P34),"-")</f>
        <v>0</v>
      </c>
      <c r="U34" s="336">
        <f>IFERROR(J34/SUM(N34:O35),"-")</f>
        <v>6250</v>
      </c>
      <c r="V34" s="82">
        <v>1</v>
      </c>
      <c r="W34" s="80">
        <f>IF(P34=0,"-",V34/P34)</f>
        <v>0.055555555555556</v>
      </c>
      <c r="X34" s="335">
        <v>3000</v>
      </c>
      <c r="Y34" s="336">
        <f>IFERROR(X34/P34,"-")</f>
        <v>166.66666666667</v>
      </c>
      <c r="Z34" s="336">
        <f>IFERROR(X34/V34,"-")</f>
        <v>3000</v>
      </c>
      <c r="AA34" s="330">
        <f>SUM(X34:X35)-SUM(J34:J35)</f>
        <v>-97000</v>
      </c>
      <c r="AB34" s="83">
        <f>SUM(X34:X35)/SUM(J34:J35)</f>
        <v>0.35333333333333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4</v>
      </c>
      <c r="AN34" s="99">
        <f>IF(P34=0,"",IF(AM34=0,"",(AM34/P34)))</f>
        <v>0.22222222222222</v>
      </c>
      <c r="AO34" s="98">
        <v>1</v>
      </c>
      <c r="AP34" s="100">
        <f>IFERROR(AO34/AM34,"-")</f>
        <v>0.25</v>
      </c>
      <c r="AQ34" s="101">
        <v>3000</v>
      </c>
      <c r="AR34" s="102">
        <f>IFERROR(AQ34/AM34,"-")</f>
        <v>750</v>
      </c>
      <c r="AS34" s="103">
        <v>1</v>
      </c>
      <c r="AT34" s="103"/>
      <c r="AU34" s="103"/>
      <c r="AV34" s="104">
        <v>2</v>
      </c>
      <c r="AW34" s="105">
        <f>IF(P34=0,"",IF(AV34=0,"",(AV34/P34)))</f>
        <v>0.11111111111111</v>
      </c>
      <c r="AX34" s="104"/>
      <c r="AY34" s="106">
        <f>IFERROR(AX34/AV34,"-")</f>
        <v>0</v>
      </c>
      <c r="AZ34" s="107"/>
      <c r="BA34" s="108">
        <f>IFERROR(AZ34/AV34,"-")</f>
        <v>0</v>
      </c>
      <c r="BB34" s="109"/>
      <c r="BC34" s="109"/>
      <c r="BD34" s="109"/>
      <c r="BE34" s="110">
        <v>4</v>
      </c>
      <c r="BF34" s="111">
        <f>IF(P34=0,"",IF(BE34=0,"",(BE34/P34)))</f>
        <v>0.22222222222222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5</v>
      </c>
      <c r="BO34" s="118">
        <f>IF(P34=0,"",IF(BN34=0,"",(BN34/P34)))</f>
        <v>0.27777777777778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3</v>
      </c>
      <c r="BX34" s="125">
        <f>IF(P34=0,"",IF(BW34=0,"",(BW34/P34)))</f>
        <v>0.16666666666667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3000</v>
      </c>
      <c r="CQ34" s="139">
        <v>3000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144</v>
      </c>
      <c r="C35" s="347"/>
      <c r="D35" s="347" t="s">
        <v>65</v>
      </c>
      <c r="E35" s="347" t="s">
        <v>66</v>
      </c>
      <c r="F35" s="347" t="s">
        <v>85</v>
      </c>
      <c r="G35" s="88"/>
      <c r="H35" s="88"/>
      <c r="I35" s="88"/>
      <c r="J35" s="330"/>
      <c r="K35" s="79">
        <v>51</v>
      </c>
      <c r="L35" s="79">
        <v>34</v>
      </c>
      <c r="M35" s="79">
        <v>8</v>
      </c>
      <c r="N35" s="89">
        <v>6</v>
      </c>
      <c r="O35" s="90">
        <v>0</v>
      </c>
      <c r="P35" s="91">
        <f>N35+O35</f>
        <v>6</v>
      </c>
      <c r="Q35" s="80">
        <f>IFERROR(P35/M35,"-")</f>
        <v>0.75</v>
      </c>
      <c r="R35" s="79">
        <v>0</v>
      </c>
      <c r="S35" s="79">
        <v>2</v>
      </c>
      <c r="T35" s="80">
        <f>IFERROR(R35/(P35),"-")</f>
        <v>0</v>
      </c>
      <c r="U35" s="336"/>
      <c r="V35" s="82">
        <v>1</v>
      </c>
      <c r="W35" s="80">
        <f>IF(P35=0,"-",V35/P35)</f>
        <v>0.16666666666667</v>
      </c>
      <c r="X35" s="335">
        <v>50000</v>
      </c>
      <c r="Y35" s="336">
        <f>IFERROR(X35/P35,"-")</f>
        <v>8333.3333333333</v>
      </c>
      <c r="Z35" s="336">
        <f>IFERROR(X35/V35,"-")</f>
        <v>50000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1</v>
      </c>
      <c r="BO35" s="118">
        <f>IF(P35=0,"",IF(BN35=0,"",(BN35/P35)))</f>
        <v>0.16666666666667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4</v>
      </c>
      <c r="BX35" s="125">
        <f>IF(P35=0,"",IF(BW35=0,"",(BW35/P35)))</f>
        <v>0.66666666666667</v>
      </c>
      <c r="BY35" s="126">
        <v>2</v>
      </c>
      <c r="BZ35" s="127">
        <f>IFERROR(BY35/BW35,"-")</f>
        <v>0.5</v>
      </c>
      <c r="CA35" s="128">
        <v>92000</v>
      </c>
      <c r="CB35" s="129">
        <f>IFERROR(CA35/BW35,"-")</f>
        <v>23000</v>
      </c>
      <c r="CC35" s="130"/>
      <c r="CD35" s="130"/>
      <c r="CE35" s="130">
        <v>2</v>
      </c>
      <c r="CF35" s="131">
        <v>1</v>
      </c>
      <c r="CG35" s="132">
        <f>IF(P35=0,"",IF(CF35=0,"",(CF35/P35)))</f>
        <v>0.16666666666667</v>
      </c>
      <c r="CH35" s="133">
        <v>1</v>
      </c>
      <c r="CI35" s="134">
        <f>IFERROR(CH35/CF35,"-")</f>
        <v>1</v>
      </c>
      <c r="CJ35" s="135">
        <v>36000</v>
      </c>
      <c r="CK35" s="136">
        <f>IFERROR(CJ35/CF35,"-")</f>
        <v>36000</v>
      </c>
      <c r="CL35" s="137"/>
      <c r="CM35" s="137"/>
      <c r="CN35" s="137">
        <v>1</v>
      </c>
      <c r="CO35" s="138">
        <v>1</v>
      </c>
      <c r="CP35" s="139">
        <v>50000</v>
      </c>
      <c r="CQ35" s="139">
        <v>50000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2.1923076923077</v>
      </c>
      <c r="B36" s="347" t="s">
        <v>145</v>
      </c>
      <c r="C36" s="347"/>
      <c r="D36" s="347" t="s">
        <v>94</v>
      </c>
      <c r="E36" s="347" t="s">
        <v>95</v>
      </c>
      <c r="F36" s="347" t="s">
        <v>67</v>
      </c>
      <c r="G36" s="88" t="s">
        <v>141</v>
      </c>
      <c r="H36" s="88" t="s">
        <v>122</v>
      </c>
      <c r="I36" s="349" t="s">
        <v>96</v>
      </c>
      <c r="J36" s="330">
        <v>130000</v>
      </c>
      <c r="K36" s="79">
        <v>18</v>
      </c>
      <c r="L36" s="79">
        <v>0</v>
      </c>
      <c r="M36" s="79">
        <v>68</v>
      </c>
      <c r="N36" s="89">
        <v>6</v>
      </c>
      <c r="O36" s="90">
        <v>0</v>
      </c>
      <c r="P36" s="91">
        <f>N36+O36</f>
        <v>6</v>
      </c>
      <c r="Q36" s="80">
        <f>IFERROR(P36/M36,"-")</f>
        <v>0.088235294117647</v>
      </c>
      <c r="R36" s="79">
        <v>0</v>
      </c>
      <c r="S36" s="79">
        <v>1</v>
      </c>
      <c r="T36" s="80">
        <f>IFERROR(R36/(P36),"-")</f>
        <v>0</v>
      </c>
      <c r="U36" s="336">
        <f>IFERROR(J36/SUM(N36:O37),"-")</f>
        <v>11818.181818182</v>
      </c>
      <c r="V36" s="82">
        <v>1</v>
      </c>
      <c r="W36" s="80">
        <f>IF(P36=0,"-",V36/P36)</f>
        <v>0.16666666666667</v>
      </c>
      <c r="X36" s="335">
        <v>285000</v>
      </c>
      <c r="Y36" s="336">
        <f>IFERROR(X36/P36,"-")</f>
        <v>47500</v>
      </c>
      <c r="Z36" s="336">
        <f>IFERROR(X36/V36,"-")</f>
        <v>285000</v>
      </c>
      <c r="AA36" s="330">
        <f>SUM(X36:X37)-SUM(J36:J37)</f>
        <v>155000</v>
      </c>
      <c r="AB36" s="83">
        <f>SUM(X36:X37)/SUM(J36:J37)</f>
        <v>2.1923076923077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0.16666666666667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2</v>
      </c>
      <c r="BO36" s="118">
        <f>IF(P36=0,"",IF(BN36=0,"",(BN36/P36)))</f>
        <v>0.33333333333333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3</v>
      </c>
      <c r="BX36" s="125">
        <f>IF(P36=0,"",IF(BW36=0,"",(BW36/P36)))</f>
        <v>0.5</v>
      </c>
      <c r="BY36" s="126">
        <v>1</v>
      </c>
      <c r="BZ36" s="127">
        <f>IFERROR(BY36/BW36,"-")</f>
        <v>0.33333333333333</v>
      </c>
      <c r="CA36" s="128">
        <v>285000</v>
      </c>
      <c r="CB36" s="129">
        <f>IFERROR(CA36/BW36,"-")</f>
        <v>95000</v>
      </c>
      <c r="CC36" s="130"/>
      <c r="CD36" s="130"/>
      <c r="CE36" s="130">
        <v>1</v>
      </c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1</v>
      </c>
      <c r="CP36" s="139">
        <v>285000</v>
      </c>
      <c r="CQ36" s="139">
        <v>285000</v>
      </c>
      <c r="CR36" s="139"/>
      <c r="CS36" s="140" t="str">
        <f>IF(AND(CQ36=0,CR36=0),"",IF(AND(CQ36&lt;=100000,CR36&lt;=100000),"",IF(CQ36/CP36&gt;0.7,"男高",IF(CR36/CP36&gt;0.7,"女高",""))))</f>
        <v>男高</v>
      </c>
    </row>
    <row r="37" spans="1:98">
      <c r="A37" s="78"/>
      <c r="B37" s="347" t="s">
        <v>146</v>
      </c>
      <c r="C37" s="347"/>
      <c r="D37" s="347" t="s">
        <v>94</v>
      </c>
      <c r="E37" s="347" t="s">
        <v>95</v>
      </c>
      <c r="F37" s="347" t="s">
        <v>85</v>
      </c>
      <c r="G37" s="88"/>
      <c r="H37" s="88"/>
      <c r="I37" s="88"/>
      <c r="J37" s="330"/>
      <c r="K37" s="79">
        <v>37</v>
      </c>
      <c r="L37" s="79">
        <v>30</v>
      </c>
      <c r="M37" s="79">
        <v>16</v>
      </c>
      <c r="N37" s="89">
        <v>5</v>
      </c>
      <c r="O37" s="90">
        <v>0</v>
      </c>
      <c r="P37" s="91">
        <f>N37+O37</f>
        <v>5</v>
      </c>
      <c r="Q37" s="80">
        <f>IFERROR(P37/M37,"-")</f>
        <v>0.3125</v>
      </c>
      <c r="R37" s="79">
        <v>1</v>
      </c>
      <c r="S37" s="79">
        <v>0</v>
      </c>
      <c r="T37" s="80">
        <f>IFERROR(R37/(P37),"-")</f>
        <v>0.2</v>
      </c>
      <c r="U37" s="336"/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1</v>
      </c>
      <c r="BF37" s="111">
        <f>IF(P37=0,"",IF(BE37=0,"",(BE37/P37)))</f>
        <v>0.2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1</v>
      </c>
      <c r="BO37" s="118">
        <f>IF(P37=0,"",IF(BN37=0,"",(BN37/P37)))</f>
        <v>0.2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1</v>
      </c>
      <c r="BX37" s="125">
        <f>IF(P37=0,"",IF(BW37=0,"",(BW37/P37)))</f>
        <v>0.2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>
        <v>2</v>
      </c>
      <c r="CG37" s="132">
        <f>IF(P37=0,"",IF(CF37=0,"",(CF37/P37)))</f>
        <v>0.4</v>
      </c>
      <c r="CH37" s="133"/>
      <c r="CI37" s="134">
        <f>IFERROR(CH37/CF37,"-")</f>
        <v>0</v>
      </c>
      <c r="CJ37" s="135"/>
      <c r="CK37" s="136">
        <f>IFERROR(CJ37/CF37,"-")</f>
        <v>0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2.94</v>
      </c>
      <c r="B38" s="347" t="s">
        <v>147</v>
      </c>
      <c r="C38" s="347"/>
      <c r="D38" s="347" t="s">
        <v>65</v>
      </c>
      <c r="E38" s="347" t="s">
        <v>66</v>
      </c>
      <c r="F38" s="347" t="s">
        <v>67</v>
      </c>
      <c r="G38" s="88" t="s">
        <v>148</v>
      </c>
      <c r="H38" s="88" t="s">
        <v>142</v>
      </c>
      <c r="I38" s="348" t="s">
        <v>70</v>
      </c>
      <c r="J38" s="330">
        <v>150000</v>
      </c>
      <c r="K38" s="79">
        <v>27</v>
      </c>
      <c r="L38" s="79">
        <v>0</v>
      </c>
      <c r="M38" s="79">
        <v>176</v>
      </c>
      <c r="N38" s="89">
        <v>12</v>
      </c>
      <c r="O38" s="90">
        <v>0</v>
      </c>
      <c r="P38" s="91">
        <f>N38+O38</f>
        <v>12</v>
      </c>
      <c r="Q38" s="80">
        <f>IFERROR(P38/M38,"-")</f>
        <v>0.068181818181818</v>
      </c>
      <c r="R38" s="79">
        <v>0</v>
      </c>
      <c r="S38" s="79">
        <v>3</v>
      </c>
      <c r="T38" s="80">
        <f>IFERROR(R38/(P38),"-")</f>
        <v>0</v>
      </c>
      <c r="U38" s="336">
        <f>IFERROR(J38/SUM(N38:O39),"-")</f>
        <v>6521.7391304348</v>
      </c>
      <c r="V38" s="82">
        <v>2</v>
      </c>
      <c r="W38" s="80">
        <f>IF(P38=0,"-",V38/P38)</f>
        <v>0.16666666666667</v>
      </c>
      <c r="X38" s="335">
        <v>421000</v>
      </c>
      <c r="Y38" s="336">
        <f>IFERROR(X38/P38,"-")</f>
        <v>35083.333333333</v>
      </c>
      <c r="Z38" s="336">
        <f>IFERROR(X38/V38,"-")</f>
        <v>210500</v>
      </c>
      <c r="AA38" s="330">
        <f>SUM(X38:X39)-SUM(J38:J39)</f>
        <v>291000</v>
      </c>
      <c r="AB38" s="83">
        <f>SUM(X38:X39)/SUM(J38:J39)</f>
        <v>2.94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>
        <v>1</v>
      </c>
      <c r="AN38" s="99">
        <f>IF(P38=0,"",IF(AM38=0,"",(AM38/P38)))</f>
        <v>0.083333333333333</v>
      </c>
      <c r="AO38" s="98"/>
      <c r="AP38" s="100">
        <f>IFERROR(AO38/AM38,"-")</f>
        <v>0</v>
      </c>
      <c r="AQ38" s="101"/>
      <c r="AR38" s="102">
        <f>IFERROR(AQ38/AM38,"-")</f>
        <v>0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2</v>
      </c>
      <c r="BF38" s="111">
        <f>IF(P38=0,"",IF(BE38=0,"",(BE38/P38)))</f>
        <v>0.16666666666667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3</v>
      </c>
      <c r="BO38" s="118">
        <f>IF(P38=0,"",IF(BN38=0,"",(BN38/P38)))</f>
        <v>0.25</v>
      </c>
      <c r="BP38" s="119">
        <v>1</v>
      </c>
      <c r="BQ38" s="120">
        <f>IFERROR(BP38/BN38,"-")</f>
        <v>0.33333333333333</v>
      </c>
      <c r="BR38" s="121">
        <v>6000</v>
      </c>
      <c r="BS38" s="122">
        <f>IFERROR(BR38/BN38,"-")</f>
        <v>2000</v>
      </c>
      <c r="BT38" s="123"/>
      <c r="BU38" s="123">
        <v>1</v>
      </c>
      <c r="BV38" s="123"/>
      <c r="BW38" s="124">
        <v>4</v>
      </c>
      <c r="BX38" s="125">
        <f>IF(P38=0,"",IF(BW38=0,"",(BW38/P38)))</f>
        <v>0.33333333333333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>
        <v>2</v>
      </c>
      <c r="CG38" s="132">
        <f>IF(P38=0,"",IF(CF38=0,"",(CF38/P38)))</f>
        <v>0.16666666666667</v>
      </c>
      <c r="CH38" s="133">
        <v>1</v>
      </c>
      <c r="CI38" s="134">
        <f>IFERROR(CH38/CF38,"-")</f>
        <v>0.5</v>
      </c>
      <c r="CJ38" s="135">
        <v>415000</v>
      </c>
      <c r="CK38" s="136">
        <f>IFERROR(CJ38/CF38,"-")</f>
        <v>207500</v>
      </c>
      <c r="CL38" s="137"/>
      <c r="CM38" s="137"/>
      <c r="CN38" s="137">
        <v>1</v>
      </c>
      <c r="CO38" s="138">
        <v>2</v>
      </c>
      <c r="CP38" s="139">
        <v>421000</v>
      </c>
      <c r="CQ38" s="139">
        <v>415000</v>
      </c>
      <c r="CR38" s="139"/>
      <c r="CS38" s="140" t="str">
        <f>IF(AND(CQ38=0,CR38=0),"",IF(AND(CQ38&lt;=100000,CR38&lt;=100000),"",IF(CQ38/CP38&gt;0.7,"男高",IF(CR38/CP38&gt;0.7,"女高",""))))</f>
        <v>男高</v>
      </c>
    </row>
    <row r="39" spans="1:98">
      <c r="A39" s="78"/>
      <c r="B39" s="347" t="s">
        <v>149</v>
      </c>
      <c r="C39" s="347"/>
      <c r="D39" s="347" t="s">
        <v>65</v>
      </c>
      <c r="E39" s="347" t="s">
        <v>66</v>
      </c>
      <c r="F39" s="347" t="s">
        <v>85</v>
      </c>
      <c r="G39" s="88"/>
      <c r="H39" s="88"/>
      <c r="I39" s="88"/>
      <c r="J39" s="330"/>
      <c r="K39" s="79">
        <v>87</v>
      </c>
      <c r="L39" s="79">
        <v>60</v>
      </c>
      <c r="M39" s="79">
        <v>34</v>
      </c>
      <c r="N39" s="89">
        <v>11</v>
      </c>
      <c r="O39" s="90">
        <v>0</v>
      </c>
      <c r="P39" s="91">
        <f>N39+O39</f>
        <v>11</v>
      </c>
      <c r="Q39" s="80">
        <f>IFERROR(P39/M39,"-")</f>
        <v>0.32352941176471</v>
      </c>
      <c r="R39" s="79">
        <v>1</v>
      </c>
      <c r="S39" s="79">
        <v>2</v>
      </c>
      <c r="T39" s="80">
        <f>IFERROR(R39/(P39),"-")</f>
        <v>0.090909090909091</v>
      </c>
      <c r="U39" s="336"/>
      <c r="V39" s="82">
        <v>0</v>
      </c>
      <c r="W39" s="80">
        <f>IF(P39=0,"-",V39/P39)</f>
        <v>0</v>
      </c>
      <c r="X39" s="335">
        <v>20000</v>
      </c>
      <c r="Y39" s="336">
        <f>IFERROR(X39/P39,"-")</f>
        <v>1818.1818181818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1</v>
      </c>
      <c r="BF39" s="111">
        <f>IF(P39=0,"",IF(BE39=0,"",(BE39/P39)))</f>
        <v>0.090909090909091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7</v>
      </c>
      <c r="BO39" s="118">
        <f>IF(P39=0,"",IF(BN39=0,"",(BN39/P39)))</f>
        <v>0.63636363636364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3</v>
      </c>
      <c r="BX39" s="125">
        <f>IF(P39=0,"",IF(BW39=0,"",(BW39/P39)))</f>
        <v>0.27272727272727</v>
      </c>
      <c r="BY39" s="126">
        <v>2</v>
      </c>
      <c r="BZ39" s="127">
        <f>IFERROR(BY39/BW39,"-")</f>
        <v>0.66666666666667</v>
      </c>
      <c r="CA39" s="128">
        <v>50000</v>
      </c>
      <c r="CB39" s="129">
        <f>IFERROR(CA39/BW39,"-")</f>
        <v>16666.666666667</v>
      </c>
      <c r="CC39" s="130"/>
      <c r="CD39" s="130"/>
      <c r="CE39" s="130">
        <v>2</v>
      </c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20000</v>
      </c>
      <c r="CQ39" s="139">
        <v>28000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0</v>
      </c>
      <c r="B40" s="347" t="s">
        <v>150</v>
      </c>
      <c r="C40" s="347"/>
      <c r="D40" s="347" t="s">
        <v>94</v>
      </c>
      <c r="E40" s="347" t="s">
        <v>95</v>
      </c>
      <c r="F40" s="347" t="s">
        <v>88</v>
      </c>
      <c r="G40" s="88" t="s">
        <v>148</v>
      </c>
      <c r="H40" s="88" t="s">
        <v>122</v>
      </c>
      <c r="I40" s="349" t="s">
        <v>138</v>
      </c>
      <c r="J40" s="330">
        <v>130000</v>
      </c>
      <c r="K40" s="79">
        <v>4</v>
      </c>
      <c r="L40" s="79">
        <v>0</v>
      </c>
      <c r="M40" s="79">
        <v>35</v>
      </c>
      <c r="N40" s="89">
        <v>0</v>
      </c>
      <c r="O40" s="90">
        <v>0</v>
      </c>
      <c r="P40" s="91">
        <f>N40+O40</f>
        <v>0</v>
      </c>
      <c r="Q40" s="80">
        <f>IFERROR(P40/M40,"-")</f>
        <v>0</v>
      </c>
      <c r="R40" s="79">
        <v>0</v>
      </c>
      <c r="S40" s="79">
        <v>0</v>
      </c>
      <c r="T40" s="80" t="str">
        <f>IFERROR(R40/(P40),"-")</f>
        <v>-</v>
      </c>
      <c r="U40" s="336">
        <f>IFERROR(J40/SUM(N40:O41),"-")</f>
        <v>130000</v>
      </c>
      <c r="V40" s="82">
        <v>0</v>
      </c>
      <c r="W40" s="80" t="str">
        <f>IF(P40=0,"-",V40/P40)</f>
        <v>-</v>
      </c>
      <c r="X40" s="335">
        <v>0</v>
      </c>
      <c r="Y40" s="336" t="str">
        <f>IFERROR(X40/P40,"-")</f>
        <v>-</v>
      </c>
      <c r="Z40" s="336" t="str">
        <f>IFERROR(X40/V40,"-")</f>
        <v>-</v>
      </c>
      <c r="AA40" s="330">
        <f>SUM(X40:X41)-SUM(J40:J41)</f>
        <v>-130000</v>
      </c>
      <c r="AB40" s="83">
        <f>SUM(X40:X41)/SUM(J40:J41)</f>
        <v>0</v>
      </c>
      <c r="AC40" s="77"/>
      <c r="AD40" s="92"/>
      <c r="AE40" s="93" t="str">
        <f>IF(P40=0,"",IF(AD40=0,"",(AD40/P40)))</f>
        <v/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 t="str">
        <f>IF(P40=0,"",IF(AM40=0,"",(AM40/P40)))</f>
        <v/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 t="str">
        <f>IF(P40=0,"",IF(AV40=0,"",(AV40/P40)))</f>
        <v/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 t="str">
        <f>IF(P40=0,"",IF(BE40=0,"",(BE40/P40)))</f>
        <v/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 t="str">
        <f>IF(P40=0,"",IF(BN40=0,"",(BN40/P40)))</f>
        <v/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 t="str">
        <f>IF(P40=0,"",IF(BW40=0,"",(BW40/P40)))</f>
        <v/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 t="str">
        <f>IF(P40=0,"",IF(CF40=0,"",(CF40/P40)))</f>
        <v/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151</v>
      </c>
      <c r="C41" s="347"/>
      <c r="D41" s="347" t="s">
        <v>94</v>
      </c>
      <c r="E41" s="347" t="s">
        <v>95</v>
      </c>
      <c r="F41" s="347" t="s">
        <v>85</v>
      </c>
      <c r="G41" s="88"/>
      <c r="H41" s="88"/>
      <c r="I41" s="88"/>
      <c r="J41" s="330"/>
      <c r="K41" s="79">
        <v>23</v>
      </c>
      <c r="L41" s="79">
        <v>23</v>
      </c>
      <c r="M41" s="79">
        <v>3</v>
      </c>
      <c r="N41" s="89">
        <v>1</v>
      </c>
      <c r="O41" s="90">
        <v>0</v>
      </c>
      <c r="P41" s="91">
        <f>N41+O41</f>
        <v>1</v>
      </c>
      <c r="Q41" s="80">
        <f>IFERROR(P41/M41,"-")</f>
        <v>0.33333333333333</v>
      </c>
      <c r="R41" s="79">
        <v>1</v>
      </c>
      <c r="S41" s="79">
        <v>0</v>
      </c>
      <c r="T41" s="80">
        <f>IFERROR(R41/(P41),"-")</f>
        <v>1</v>
      </c>
      <c r="U41" s="336"/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1</v>
      </c>
      <c r="BO41" s="118">
        <f>IF(P41=0,"",IF(BN41=0,"",(BN41/P41)))</f>
        <v>1</v>
      </c>
      <c r="BP41" s="119">
        <v>1</v>
      </c>
      <c r="BQ41" s="120">
        <f>IFERROR(BP41/BN41,"-")</f>
        <v>1</v>
      </c>
      <c r="BR41" s="121">
        <v>23000</v>
      </c>
      <c r="BS41" s="122">
        <f>IFERROR(BR41/BN41,"-")</f>
        <v>23000</v>
      </c>
      <c r="BT41" s="123"/>
      <c r="BU41" s="123"/>
      <c r="BV41" s="123">
        <v>1</v>
      </c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>
        <v>23000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0.016666666666667</v>
      </c>
      <c r="B42" s="347" t="s">
        <v>152</v>
      </c>
      <c r="C42" s="347"/>
      <c r="D42" s="347" t="s">
        <v>153</v>
      </c>
      <c r="E42" s="347" t="s">
        <v>154</v>
      </c>
      <c r="F42" s="347" t="s">
        <v>67</v>
      </c>
      <c r="G42" s="88" t="s">
        <v>68</v>
      </c>
      <c r="H42" s="88" t="s">
        <v>122</v>
      </c>
      <c r="I42" s="348" t="s">
        <v>155</v>
      </c>
      <c r="J42" s="330">
        <v>180000</v>
      </c>
      <c r="K42" s="79">
        <v>19</v>
      </c>
      <c r="L42" s="79">
        <v>0</v>
      </c>
      <c r="M42" s="79">
        <v>56</v>
      </c>
      <c r="N42" s="89">
        <v>6</v>
      </c>
      <c r="O42" s="90">
        <v>0</v>
      </c>
      <c r="P42" s="91">
        <f>N42+O42</f>
        <v>6</v>
      </c>
      <c r="Q42" s="80">
        <f>IFERROR(P42/M42,"-")</f>
        <v>0.10714285714286</v>
      </c>
      <c r="R42" s="79">
        <v>0</v>
      </c>
      <c r="S42" s="79">
        <v>1</v>
      </c>
      <c r="T42" s="80">
        <f>IFERROR(R42/(P42),"-")</f>
        <v>0</v>
      </c>
      <c r="U42" s="336">
        <f>IFERROR(J42/SUM(N42:O43),"-")</f>
        <v>12857.142857143</v>
      </c>
      <c r="V42" s="82">
        <v>0</v>
      </c>
      <c r="W42" s="80">
        <f>IF(P42=0,"-",V42/P42)</f>
        <v>0</v>
      </c>
      <c r="X42" s="335">
        <v>0</v>
      </c>
      <c r="Y42" s="336">
        <f>IFERROR(X42/P42,"-")</f>
        <v>0</v>
      </c>
      <c r="Z42" s="336" t="str">
        <f>IFERROR(X42/V42,"-")</f>
        <v>-</v>
      </c>
      <c r="AA42" s="330">
        <f>SUM(X42:X43)-SUM(J42:J43)</f>
        <v>-177000</v>
      </c>
      <c r="AB42" s="83">
        <f>SUM(X42:X43)/SUM(J42:J43)</f>
        <v>0.016666666666667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>
        <v>1</v>
      </c>
      <c r="AW42" s="105">
        <f>IF(P42=0,"",IF(AV42=0,"",(AV42/P42)))</f>
        <v>0.16666666666667</v>
      </c>
      <c r="AX42" s="104"/>
      <c r="AY42" s="106">
        <f>IFERROR(AX42/AV42,"-")</f>
        <v>0</v>
      </c>
      <c r="AZ42" s="107"/>
      <c r="BA42" s="108">
        <f>IFERROR(AZ42/AV42,"-")</f>
        <v>0</v>
      </c>
      <c r="BB42" s="109"/>
      <c r="BC42" s="109"/>
      <c r="BD42" s="109"/>
      <c r="BE42" s="110">
        <v>2</v>
      </c>
      <c r="BF42" s="111">
        <f>IF(P42=0,"",IF(BE42=0,"",(BE42/P42)))</f>
        <v>0.33333333333333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2</v>
      </c>
      <c r="BO42" s="118">
        <f>IF(P42=0,"",IF(BN42=0,"",(BN42/P42)))</f>
        <v>0.33333333333333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1</v>
      </c>
      <c r="BX42" s="125">
        <f>IF(P42=0,"",IF(BW42=0,"",(BW42/P42)))</f>
        <v>0.16666666666667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156</v>
      </c>
      <c r="C43" s="347"/>
      <c r="D43" s="347" t="s">
        <v>153</v>
      </c>
      <c r="E43" s="347" t="s">
        <v>154</v>
      </c>
      <c r="F43" s="347" t="s">
        <v>85</v>
      </c>
      <c r="G43" s="88"/>
      <c r="H43" s="88"/>
      <c r="I43" s="88"/>
      <c r="J43" s="330"/>
      <c r="K43" s="79">
        <v>38</v>
      </c>
      <c r="L43" s="79">
        <v>22</v>
      </c>
      <c r="M43" s="79">
        <v>16</v>
      </c>
      <c r="N43" s="89">
        <v>8</v>
      </c>
      <c r="O43" s="90">
        <v>0</v>
      </c>
      <c r="P43" s="91">
        <f>N43+O43</f>
        <v>8</v>
      </c>
      <c r="Q43" s="80">
        <f>IFERROR(P43/M43,"-")</f>
        <v>0.5</v>
      </c>
      <c r="R43" s="79">
        <v>0</v>
      </c>
      <c r="S43" s="79">
        <v>0</v>
      </c>
      <c r="T43" s="80">
        <f>IFERROR(R43/(P43),"-")</f>
        <v>0</v>
      </c>
      <c r="U43" s="336"/>
      <c r="V43" s="82">
        <v>1</v>
      </c>
      <c r="W43" s="80">
        <f>IF(P43=0,"-",V43/P43)</f>
        <v>0.125</v>
      </c>
      <c r="X43" s="335">
        <v>3000</v>
      </c>
      <c r="Y43" s="336">
        <f>IFERROR(X43/P43,"-")</f>
        <v>375</v>
      </c>
      <c r="Z43" s="336">
        <f>IFERROR(X43/V43,"-")</f>
        <v>3000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0.125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3</v>
      </c>
      <c r="BO43" s="118">
        <f>IF(P43=0,"",IF(BN43=0,"",(BN43/P43)))</f>
        <v>0.375</v>
      </c>
      <c r="BP43" s="119">
        <v>1</v>
      </c>
      <c r="BQ43" s="120">
        <f>IFERROR(BP43/BN43,"-")</f>
        <v>0.33333333333333</v>
      </c>
      <c r="BR43" s="121">
        <v>3000</v>
      </c>
      <c r="BS43" s="122">
        <f>IFERROR(BR43/BN43,"-")</f>
        <v>1000</v>
      </c>
      <c r="BT43" s="123">
        <v>1</v>
      </c>
      <c r="BU43" s="123"/>
      <c r="BV43" s="123"/>
      <c r="BW43" s="124">
        <v>3</v>
      </c>
      <c r="BX43" s="125">
        <f>IF(P43=0,"",IF(BW43=0,"",(BW43/P43)))</f>
        <v>0.375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>
        <v>1</v>
      </c>
      <c r="CG43" s="132">
        <f>IF(P43=0,"",IF(CF43=0,"",(CF43/P43)))</f>
        <v>0.125</v>
      </c>
      <c r="CH43" s="133"/>
      <c r="CI43" s="134">
        <f>IFERROR(CH43/CF43,"-")</f>
        <v>0</v>
      </c>
      <c r="CJ43" s="135"/>
      <c r="CK43" s="136">
        <f>IFERROR(CJ43/CF43,"-")</f>
        <v>0</v>
      </c>
      <c r="CL43" s="137"/>
      <c r="CM43" s="137"/>
      <c r="CN43" s="137"/>
      <c r="CO43" s="138">
        <v>1</v>
      </c>
      <c r="CP43" s="139">
        <v>3000</v>
      </c>
      <c r="CQ43" s="139">
        <v>3000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2.3230769230769</v>
      </c>
      <c r="B44" s="347" t="s">
        <v>157</v>
      </c>
      <c r="C44" s="347"/>
      <c r="D44" s="347" t="s">
        <v>65</v>
      </c>
      <c r="E44" s="347" t="s">
        <v>66</v>
      </c>
      <c r="F44" s="347" t="s">
        <v>67</v>
      </c>
      <c r="G44" s="88" t="s">
        <v>158</v>
      </c>
      <c r="H44" s="88" t="s">
        <v>122</v>
      </c>
      <c r="I44" s="349" t="s">
        <v>159</v>
      </c>
      <c r="J44" s="330">
        <v>130000</v>
      </c>
      <c r="K44" s="79">
        <v>26</v>
      </c>
      <c r="L44" s="79">
        <v>0</v>
      </c>
      <c r="M44" s="79">
        <v>127</v>
      </c>
      <c r="N44" s="89">
        <v>16</v>
      </c>
      <c r="O44" s="90">
        <v>0</v>
      </c>
      <c r="P44" s="91">
        <f>N44+O44</f>
        <v>16</v>
      </c>
      <c r="Q44" s="80">
        <f>IFERROR(P44/M44,"-")</f>
        <v>0.1259842519685</v>
      </c>
      <c r="R44" s="79">
        <v>1</v>
      </c>
      <c r="S44" s="79">
        <v>5</v>
      </c>
      <c r="T44" s="80">
        <f>IFERROR(R44/(P44),"-")</f>
        <v>0.0625</v>
      </c>
      <c r="U44" s="336">
        <f>IFERROR(J44/SUM(N44:O45),"-")</f>
        <v>5200</v>
      </c>
      <c r="V44" s="82">
        <v>2</v>
      </c>
      <c r="W44" s="80">
        <f>IF(P44=0,"-",V44/P44)</f>
        <v>0.125</v>
      </c>
      <c r="X44" s="335">
        <v>160000</v>
      </c>
      <c r="Y44" s="336">
        <f>IFERROR(X44/P44,"-")</f>
        <v>10000</v>
      </c>
      <c r="Z44" s="336">
        <f>IFERROR(X44/V44,"-")</f>
        <v>80000</v>
      </c>
      <c r="AA44" s="330">
        <f>SUM(X44:X45)-SUM(J44:J45)</f>
        <v>172000</v>
      </c>
      <c r="AB44" s="83">
        <f>SUM(X44:X45)/SUM(J44:J45)</f>
        <v>2.3230769230769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>
        <v>1</v>
      </c>
      <c r="AN44" s="99">
        <f>IF(P44=0,"",IF(AM44=0,"",(AM44/P44)))</f>
        <v>0.0625</v>
      </c>
      <c r="AO44" s="98"/>
      <c r="AP44" s="100">
        <f>IFERROR(AO44/AM44,"-")</f>
        <v>0</v>
      </c>
      <c r="AQ44" s="101"/>
      <c r="AR44" s="102">
        <f>IFERROR(AQ44/AM44,"-")</f>
        <v>0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3</v>
      </c>
      <c r="BF44" s="111">
        <f>IF(P44=0,"",IF(BE44=0,"",(BE44/P44)))</f>
        <v>0.1875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7</v>
      </c>
      <c r="BO44" s="118">
        <f>IF(P44=0,"",IF(BN44=0,"",(BN44/P44)))</f>
        <v>0.4375</v>
      </c>
      <c r="BP44" s="119">
        <v>1</v>
      </c>
      <c r="BQ44" s="120">
        <f>IFERROR(BP44/BN44,"-")</f>
        <v>0.14285714285714</v>
      </c>
      <c r="BR44" s="121">
        <v>5000</v>
      </c>
      <c r="BS44" s="122">
        <f>IFERROR(BR44/BN44,"-")</f>
        <v>714.28571428571</v>
      </c>
      <c r="BT44" s="123">
        <v>1</v>
      </c>
      <c r="BU44" s="123"/>
      <c r="BV44" s="123"/>
      <c r="BW44" s="124">
        <v>2</v>
      </c>
      <c r="BX44" s="125">
        <f>IF(P44=0,"",IF(BW44=0,"",(BW44/P44)))</f>
        <v>0.125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>
        <v>3</v>
      </c>
      <c r="CG44" s="132">
        <f>IF(P44=0,"",IF(CF44=0,"",(CF44/P44)))</f>
        <v>0.1875</v>
      </c>
      <c r="CH44" s="133">
        <v>1</v>
      </c>
      <c r="CI44" s="134">
        <f>IFERROR(CH44/CF44,"-")</f>
        <v>0.33333333333333</v>
      </c>
      <c r="CJ44" s="135">
        <v>155000</v>
      </c>
      <c r="CK44" s="136">
        <f>IFERROR(CJ44/CF44,"-")</f>
        <v>51666.666666667</v>
      </c>
      <c r="CL44" s="137"/>
      <c r="CM44" s="137"/>
      <c r="CN44" s="137">
        <v>1</v>
      </c>
      <c r="CO44" s="138">
        <v>2</v>
      </c>
      <c r="CP44" s="139">
        <v>160000</v>
      </c>
      <c r="CQ44" s="139">
        <v>155000</v>
      </c>
      <c r="CR44" s="139"/>
      <c r="CS44" s="140" t="str">
        <f>IF(AND(CQ44=0,CR44=0),"",IF(AND(CQ44&lt;=100000,CR44&lt;=100000),"",IF(CQ44/CP44&gt;0.7,"男高",IF(CR44/CP44&gt;0.7,"女高",""))))</f>
        <v>男高</v>
      </c>
    </row>
    <row r="45" spans="1:98">
      <c r="A45" s="78"/>
      <c r="B45" s="347" t="s">
        <v>160</v>
      </c>
      <c r="C45" s="347"/>
      <c r="D45" s="347" t="s">
        <v>65</v>
      </c>
      <c r="E45" s="347" t="s">
        <v>66</v>
      </c>
      <c r="F45" s="347" t="s">
        <v>85</v>
      </c>
      <c r="G45" s="88"/>
      <c r="H45" s="88"/>
      <c r="I45" s="88"/>
      <c r="J45" s="330"/>
      <c r="K45" s="79">
        <v>42</v>
      </c>
      <c r="L45" s="79">
        <v>34</v>
      </c>
      <c r="M45" s="79">
        <v>20</v>
      </c>
      <c r="N45" s="89">
        <v>9</v>
      </c>
      <c r="O45" s="90">
        <v>0</v>
      </c>
      <c r="P45" s="91">
        <f>N45+O45</f>
        <v>9</v>
      </c>
      <c r="Q45" s="80">
        <f>IFERROR(P45/M45,"-")</f>
        <v>0.45</v>
      </c>
      <c r="R45" s="79">
        <v>2</v>
      </c>
      <c r="S45" s="79">
        <v>0</v>
      </c>
      <c r="T45" s="80">
        <f>IFERROR(R45/(P45),"-")</f>
        <v>0.22222222222222</v>
      </c>
      <c r="U45" s="336"/>
      <c r="V45" s="82">
        <v>3</v>
      </c>
      <c r="W45" s="80">
        <f>IF(P45=0,"-",V45/P45)</f>
        <v>0.33333333333333</v>
      </c>
      <c r="X45" s="335">
        <v>142000</v>
      </c>
      <c r="Y45" s="336">
        <f>IFERROR(X45/P45,"-")</f>
        <v>15777.777777778</v>
      </c>
      <c r="Z45" s="336">
        <f>IFERROR(X45/V45,"-")</f>
        <v>47333.333333333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1</v>
      </c>
      <c r="BF45" s="111">
        <f>IF(P45=0,"",IF(BE45=0,"",(BE45/P45)))</f>
        <v>0.11111111111111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/>
      <c r="BO45" s="118">
        <f>IF(P45=0,"",IF(BN45=0,"",(BN45/P45)))</f>
        <v>0</v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>
        <v>6</v>
      </c>
      <c r="BX45" s="125">
        <f>IF(P45=0,"",IF(BW45=0,"",(BW45/P45)))</f>
        <v>0.66666666666667</v>
      </c>
      <c r="BY45" s="126">
        <v>4</v>
      </c>
      <c r="BZ45" s="127">
        <f>IFERROR(BY45/BW45,"-")</f>
        <v>0.66666666666667</v>
      </c>
      <c r="CA45" s="128">
        <v>153000</v>
      </c>
      <c r="CB45" s="129">
        <f>IFERROR(CA45/BW45,"-")</f>
        <v>25500</v>
      </c>
      <c r="CC45" s="130"/>
      <c r="CD45" s="130">
        <v>1</v>
      </c>
      <c r="CE45" s="130">
        <v>3</v>
      </c>
      <c r="CF45" s="131">
        <v>2</v>
      </c>
      <c r="CG45" s="132">
        <f>IF(P45=0,"",IF(CF45=0,"",(CF45/P45)))</f>
        <v>0.22222222222222</v>
      </c>
      <c r="CH45" s="133"/>
      <c r="CI45" s="134">
        <f>IFERROR(CH45/CF45,"-")</f>
        <v>0</v>
      </c>
      <c r="CJ45" s="135"/>
      <c r="CK45" s="136">
        <f>IFERROR(CJ45/CF45,"-")</f>
        <v>0</v>
      </c>
      <c r="CL45" s="137"/>
      <c r="CM45" s="137"/>
      <c r="CN45" s="137"/>
      <c r="CO45" s="138">
        <v>3</v>
      </c>
      <c r="CP45" s="139">
        <v>142000</v>
      </c>
      <c r="CQ45" s="139">
        <v>102000</v>
      </c>
      <c r="CR45" s="139"/>
      <c r="CS45" s="140" t="str">
        <f>IF(AND(CQ45=0,CR45=0),"",IF(AND(CQ45&lt;=100000,CR45&lt;=100000),"",IF(CQ45/CP45&gt;0.7,"男高",IF(CR45/CP45&gt;0.7,"女高",""))))</f>
        <v>男高</v>
      </c>
    </row>
    <row r="46" spans="1:98">
      <c r="A46" s="78">
        <f>AB46</f>
        <v>0</v>
      </c>
      <c r="B46" s="347" t="s">
        <v>161</v>
      </c>
      <c r="C46" s="347"/>
      <c r="D46" s="347" t="s">
        <v>162</v>
      </c>
      <c r="E46" s="347" t="s">
        <v>154</v>
      </c>
      <c r="F46" s="347" t="s">
        <v>88</v>
      </c>
      <c r="G46" s="88" t="s">
        <v>158</v>
      </c>
      <c r="H46" s="88" t="s">
        <v>122</v>
      </c>
      <c r="I46" s="349" t="s">
        <v>135</v>
      </c>
      <c r="J46" s="330">
        <v>130000</v>
      </c>
      <c r="K46" s="79">
        <v>7</v>
      </c>
      <c r="L46" s="79">
        <v>0</v>
      </c>
      <c r="M46" s="79">
        <v>40</v>
      </c>
      <c r="N46" s="89">
        <v>6</v>
      </c>
      <c r="O46" s="90">
        <v>0</v>
      </c>
      <c r="P46" s="91">
        <f>N46+O46</f>
        <v>6</v>
      </c>
      <c r="Q46" s="80">
        <f>IFERROR(P46/M46,"-")</f>
        <v>0.15</v>
      </c>
      <c r="R46" s="79">
        <v>0</v>
      </c>
      <c r="S46" s="79">
        <v>1</v>
      </c>
      <c r="T46" s="80">
        <f>IFERROR(R46/(P46),"-")</f>
        <v>0</v>
      </c>
      <c r="U46" s="336">
        <f>IFERROR(J46/SUM(N46:O47),"-")</f>
        <v>13000</v>
      </c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>
        <f>SUM(X46:X47)-SUM(J46:J47)</f>
        <v>-130000</v>
      </c>
      <c r="AB46" s="83">
        <f>SUM(X46:X47)/SUM(J46:J47)</f>
        <v>0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2</v>
      </c>
      <c r="BF46" s="111">
        <f>IF(P46=0,"",IF(BE46=0,"",(BE46/P46)))</f>
        <v>0.33333333333333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2</v>
      </c>
      <c r="BO46" s="118">
        <f>IF(P46=0,"",IF(BN46=0,"",(BN46/P46)))</f>
        <v>0.33333333333333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>
        <v>2</v>
      </c>
      <c r="BX46" s="125">
        <f>IF(P46=0,"",IF(BW46=0,"",(BW46/P46)))</f>
        <v>0.33333333333333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163</v>
      </c>
      <c r="C47" s="347"/>
      <c r="D47" s="347" t="s">
        <v>162</v>
      </c>
      <c r="E47" s="347" t="s">
        <v>154</v>
      </c>
      <c r="F47" s="347" t="s">
        <v>85</v>
      </c>
      <c r="G47" s="88"/>
      <c r="H47" s="88"/>
      <c r="I47" s="88"/>
      <c r="J47" s="330"/>
      <c r="K47" s="79">
        <v>29</v>
      </c>
      <c r="L47" s="79">
        <v>16</v>
      </c>
      <c r="M47" s="79">
        <v>6</v>
      </c>
      <c r="N47" s="89">
        <v>4</v>
      </c>
      <c r="O47" s="90">
        <v>0</v>
      </c>
      <c r="P47" s="91">
        <f>N47+O47</f>
        <v>4</v>
      </c>
      <c r="Q47" s="80">
        <f>IFERROR(P47/M47,"-")</f>
        <v>0.66666666666667</v>
      </c>
      <c r="R47" s="79">
        <v>0</v>
      </c>
      <c r="S47" s="79">
        <v>2</v>
      </c>
      <c r="T47" s="80">
        <f>IFERROR(R47/(P47),"-")</f>
        <v>0</v>
      </c>
      <c r="U47" s="336"/>
      <c r="V47" s="82">
        <v>0</v>
      </c>
      <c r="W47" s="80">
        <f>IF(P47=0,"-",V47/P47)</f>
        <v>0</v>
      </c>
      <c r="X47" s="335">
        <v>0</v>
      </c>
      <c r="Y47" s="336">
        <f>IFERROR(X47/P47,"-")</f>
        <v>0</v>
      </c>
      <c r="Z47" s="336" t="str">
        <f>IFERROR(X47/V47,"-")</f>
        <v>-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1</v>
      </c>
      <c r="BF47" s="111">
        <f>IF(P47=0,"",IF(BE47=0,"",(BE47/P47)))</f>
        <v>0.25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3</v>
      </c>
      <c r="BO47" s="118">
        <f>IF(P47=0,"",IF(BN47=0,"",(BN47/P47)))</f>
        <v>0.75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0.54166666666667</v>
      </c>
      <c r="B48" s="347" t="s">
        <v>164</v>
      </c>
      <c r="C48" s="347"/>
      <c r="D48" s="347" t="s">
        <v>65</v>
      </c>
      <c r="E48" s="347" t="s">
        <v>66</v>
      </c>
      <c r="F48" s="347" t="s">
        <v>67</v>
      </c>
      <c r="G48" s="88" t="s">
        <v>165</v>
      </c>
      <c r="H48" s="88" t="s">
        <v>166</v>
      </c>
      <c r="I48" s="88" t="s">
        <v>92</v>
      </c>
      <c r="J48" s="330">
        <v>120000</v>
      </c>
      <c r="K48" s="79">
        <v>24</v>
      </c>
      <c r="L48" s="79">
        <v>0</v>
      </c>
      <c r="M48" s="79">
        <v>108</v>
      </c>
      <c r="N48" s="89">
        <v>12</v>
      </c>
      <c r="O48" s="90">
        <v>0</v>
      </c>
      <c r="P48" s="91">
        <f>N48+O48</f>
        <v>12</v>
      </c>
      <c r="Q48" s="80">
        <f>IFERROR(P48/M48,"-")</f>
        <v>0.11111111111111</v>
      </c>
      <c r="R48" s="79">
        <v>1</v>
      </c>
      <c r="S48" s="79">
        <v>1</v>
      </c>
      <c r="T48" s="80">
        <f>IFERROR(R48/(P48),"-")</f>
        <v>0.083333333333333</v>
      </c>
      <c r="U48" s="336">
        <f>IFERROR(J48/SUM(N48:O49),"-")</f>
        <v>8000</v>
      </c>
      <c r="V48" s="82">
        <v>1</v>
      </c>
      <c r="W48" s="80">
        <f>IF(P48=0,"-",V48/P48)</f>
        <v>0.083333333333333</v>
      </c>
      <c r="X48" s="335">
        <v>65000</v>
      </c>
      <c r="Y48" s="336">
        <f>IFERROR(X48/P48,"-")</f>
        <v>5416.6666666667</v>
      </c>
      <c r="Z48" s="336">
        <f>IFERROR(X48/V48,"-")</f>
        <v>65000</v>
      </c>
      <c r="AA48" s="330">
        <f>SUM(X48:X49)-SUM(J48:J49)</f>
        <v>-55000</v>
      </c>
      <c r="AB48" s="83">
        <f>SUM(X48:X49)/SUM(J48:J49)</f>
        <v>0.54166666666667</v>
      </c>
      <c r="AC48" s="77"/>
      <c r="AD48" s="92">
        <v>1</v>
      </c>
      <c r="AE48" s="93">
        <f>IF(P48=0,"",IF(AD48=0,"",(AD48/P48)))</f>
        <v>0.083333333333333</v>
      </c>
      <c r="AF48" s="92"/>
      <c r="AG48" s="94">
        <f>IFERROR(AF48/AD48,"-")</f>
        <v>0</v>
      </c>
      <c r="AH48" s="95"/>
      <c r="AI48" s="96">
        <f>IFERROR(AH48/AD48,"-")</f>
        <v>0</v>
      </c>
      <c r="AJ48" s="97"/>
      <c r="AK48" s="97"/>
      <c r="AL48" s="97"/>
      <c r="AM48" s="98">
        <v>2</v>
      </c>
      <c r="AN48" s="99">
        <f>IF(P48=0,"",IF(AM48=0,"",(AM48/P48)))</f>
        <v>0.16666666666667</v>
      </c>
      <c r="AO48" s="98"/>
      <c r="AP48" s="100">
        <f>IFERROR(AO48/AM48,"-")</f>
        <v>0</v>
      </c>
      <c r="AQ48" s="101"/>
      <c r="AR48" s="102">
        <f>IFERROR(AQ48/AM48,"-")</f>
        <v>0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1</v>
      </c>
      <c r="BF48" s="111">
        <f>IF(P48=0,"",IF(BE48=0,"",(BE48/P48)))</f>
        <v>0.083333333333333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>
        <v>4</v>
      </c>
      <c r="BO48" s="118">
        <f>IF(P48=0,"",IF(BN48=0,"",(BN48/P48)))</f>
        <v>0.33333333333333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>
        <v>4</v>
      </c>
      <c r="BX48" s="125">
        <f>IF(P48=0,"",IF(BW48=0,"",(BW48/P48)))</f>
        <v>0.33333333333333</v>
      </c>
      <c r="BY48" s="126">
        <v>2</v>
      </c>
      <c r="BZ48" s="127">
        <f>IFERROR(BY48/BW48,"-")</f>
        <v>0.5</v>
      </c>
      <c r="CA48" s="128">
        <v>65000</v>
      </c>
      <c r="CB48" s="129">
        <f>IFERROR(CA48/BW48,"-")</f>
        <v>16250</v>
      </c>
      <c r="CC48" s="130"/>
      <c r="CD48" s="130"/>
      <c r="CE48" s="130">
        <v>2</v>
      </c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1</v>
      </c>
      <c r="CP48" s="139">
        <v>65000</v>
      </c>
      <c r="CQ48" s="139">
        <v>54000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167</v>
      </c>
      <c r="C49" s="347"/>
      <c r="D49" s="347" t="s">
        <v>65</v>
      </c>
      <c r="E49" s="347" t="s">
        <v>66</v>
      </c>
      <c r="F49" s="347" t="s">
        <v>85</v>
      </c>
      <c r="G49" s="88"/>
      <c r="H49" s="88"/>
      <c r="I49" s="88"/>
      <c r="J49" s="330"/>
      <c r="K49" s="79">
        <v>57</v>
      </c>
      <c r="L49" s="79">
        <v>29</v>
      </c>
      <c r="M49" s="79">
        <v>7</v>
      </c>
      <c r="N49" s="89">
        <v>2</v>
      </c>
      <c r="O49" s="90">
        <v>1</v>
      </c>
      <c r="P49" s="91">
        <f>N49+O49</f>
        <v>3</v>
      </c>
      <c r="Q49" s="80">
        <f>IFERROR(P49/M49,"-")</f>
        <v>0.42857142857143</v>
      </c>
      <c r="R49" s="79">
        <v>0</v>
      </c>
      <c r="S49" s="79">
        <v>0</v>
      </c>
      <c r="T49" s="80">
        <f>IFERROR(R49/(P49),"-")</f>
        <v>0</v>
      </c>
      <c r="U49" s="336"/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1</v>
      </c>
      <c r="BF49" s="111">
        <f>IF(P49=0,"",IF(BE49=0,"",(BE49/P49)))</f>
        <v>0.33333333333333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>
        <v>1</v>
      </c>
      <c r="BO49" s="118">
        <f>IF(P49=0,"",IF(BN49=0,"",(BN49/P49)))</f>
        <v>0.33333333333333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>
        <v>1</v>
      </c>
      <c r="CG49" s="132">
        <f>IF(P49=0,"",IF(CF49=0,"",(CF49/P49)))</f>
        <v>0.33333333333333</v>
      </c>
      <c r="CH49" s="133"/>
      <c r="CI49" s="134">
        <f>IFERROR(CH49/CF49,"-")</f>
        <v>0</v>
      </c>
      <c r="CJ49" s="135"/>
      <c r="CK49" s="136">
        <f>IFERROR(CJ49/CF49,"-")</f>
        <v>0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0.066666666666667</v>
      </c>
      <c r="B50" s="347" t="s">
        <v>168</v>
      </c>
      <c r="C50" s="347"/>
      <c r="D50" s="347" t="s">
        <v>169</v>
      </c>
      <c r="E50" s="347" t="s">
        <v>73</v>
      </c>
      <c r="F50" s="347" t="s">
        <v>88</v>
      </c>
      <c r="G50" s="88" t="s">
        <v>165</v>
      </c>
      <c r="H50" s="88" t="s">
        <v>166</v>
      </c>
      <c r="I50" s="88" t="s">
        <v>98</v>
      </c>
      <c r="J50" s="330">
        <v>120000</v>
      </c>
      <c r="K50" s="79">
        <v>8</v>
      </c>
      <c r="L50" s="79">
        <v>0</v>
      </c>
      <c r="M50" s="79">
        <v>38</v>
      </c>
      <c r="N50" s="89">
        <v>3</v>
      </c>
      <c r="O50" s="90">
        <v>1</v>
      </c>
      <c r="P50" s="91">
        <f>N50+O50</f>
        <v>4</v>
      </c>
      <c r="Q50" s="80">
        <f>IFERROR(P50/M50,"-")</f>
        <v>0.10526315789474</v>
      </c>
      <c r="R50" s="79">
        <v>1</v>
      </c>
      <c r="S50" s="79">
        <v>0</v>
      </c>
      <c r="T50" s="80">
        <f>IFERROR(R50/(P50),"-")</f>
        <v>0.25</v>
      </c>
      <c r="U50" s="336">
        <f>IFERROR(J50/SUM(N50:O51),"-")</f>
        <v>10909.090909091</v>
      </c>
      <c r="V50" s="82">
        <v>0</v>
      </c>
      <c r="W50" s="80">
        <f>IF(P50=0,"-",V50/P50)</f>
        <v>0</v>
      </c>
      <c r="X50" s="335">
        <v>0</v>
      </c>
      <c r="Y50" s="336">
        <f>IFERROR(X50/P50,"-")</f>
        <v>0</v>
      </c>
      <c r="Z50" s="336" t="str">
        <f>IFERROR(X50/V50,"-")</f>
        <v>-</v>
      </c>
      <c r="AA50" s="330">
        <f>SUM(X50:X51)-SUM(J50:J51)</f>
        <v>-112000</v>
      </c>
      <c r="AB50" s="83">
        <f>SUM(X50:X51)/SUM(J50:J51)</f>
        <v>0.066666666666667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>
        <v>1</v>
      </c>
      <c r="AW50" s="105">
        <f>IF(P50=0,"",IF(AV50=0,"",(AV50/P50)))</f>
        <v>0.25</v>
      </c>
      <c r="AX50" s="104"/>
      <c r="AY50" s="106">
        <f>IFERROR(AX50/AV50,"-")</f>
        <v>0</v>
      </c>
      <c r="AZ50" s="107"/>
      <c r="BA50" s="108">
        <f>IFERROR(AZ50/AV50,"-")</f>
        <v>0</v>
      </c>
      <c r="BB50" s="109"/>
      <c r="BC50" s="109"/>
      <c r="BD50" s="109"/>
      <c r="BE50" s="110">
        <v>1</v>
      </c>
      <c r="BF50" s="111">
        <f>IF(P50=0,"",IF(BE50=0,"",(BE50/P50)))</f>
        <v>0.25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>
        <v>1</v>
      </c>
      <c r="BO50" s="118">
        <f>IF(P50=0,"",IF(BN50=0,"",(BN50/P50)))</f>
        <v>0.25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>
        <v>1</v>
      </c>
      <c r="CG50" s="132">
        <f>IF(P50=0,"",IF(CF50=0,"",(CF50/P50)))</f>
        <v>0.25</v>
      </c>
      <c r="CH50" s="133"/>
      <c r="CI50" s="134">
        <f>IFERROR(CH50/CF50,"-")</f>
        <v>0</v>
      </c>
      <c r="CJ50" s="135"/>
      <c r="CK50" s="136">
        <f>IFERROR(CJ50/CF50,"-")</f>
        <v>0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170</v>
      </c>
      <c r="C51" s="347"/>
      <c r="D51" s="347" t="s">
        <v>169</v>
      </c>
      <c r="E51" s="347" t="s">
        <v>73</v>
      </c>
      <c r="F51" s="347" t="s">
        <v>85</v>
      </c>
      <c r="G51" s="88"/>
      <c r="H51" s="88"/>
      <c r="I51" s="88"/>
      <c r="J51" s="330"/>
      <c r="K51" s="79">
        <v>19</v>
      </c>
      <c r="L51" s="79">
        <v>19</v>
      </c>
      <c r="M51" s="79">
        <v>12</v>
      </c>
      <c r="N51" s="89">
        <v>6</v>
      </c>
      <c r="O51" s="90">
        <v>1</v>
      </c>
      <c r="P51" s="91">
        <f>N51+O51</f>
        <v>7</v>
      </c>
      <c r="Q51" s="80">
        <f>IFERROR(P51/M51,"-")</f>
        <v>0.58333333333333</v>
      </c>
      <c r="R51" s="79">
        <v>0</v>
      </c>
      <c r="S51" s="79">
        <v>0</v>
      </c>
      <c r="T51" s="80">
        <f>IFERROR(R51/(P51),"-")</f>
        <v>0</v>
      </c>
      <c r="U51" s="336"/>
      <c r="V51" s="82">
        <v>1</v>
      </c>
      <c r="W51" s="80">
        <f>IF(P51=0,"-",V51/P51)</f>
        <v>0.14285714285714</v>
      </c>
      <c r="X51" s="335">
        <v>8000</v>
      </c>
      <c r="Y51" s="336">
        <f>IFERROR(X51/P51,"-")</f>
        <v>1142.8571428571</v>
      </c>
      <c r="Z51" s="336">
        <f>IFERROR(X51/V51,"-")</f>
        <v>8000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1</v>
      </c>
      <c r="BF51" s="111">
        <f>IF(P51=0,"",IF(BE51=0,"",(BE51/P51)))</f>
        <v>0.14285714285714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2</v>
      </c>
      <c r="BO51" s="118">
        <f>IF(P51=0,"",IF(BN51=0,"",(BN51/P51)))</f>
        <v>0.28571428571429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>
        <v>4</v>
      </c>
      <c r="BX51" s="125">
        <f>IF(P51=0,"",IF(BW51=0,"",(BW51/P51)))</f>
        <v>0.57142857142857</v>
      </c>
      <c r="BY51" s="126">
        <v>1</v>
      </c>
      <c r="BZ51" s="127">
        <f>IFERROR(BY51/BW51,"-")</f>
        <v>0.25</v>
      </c>
      <c r="CA51" s="128">
        <v>8000</v>
      </c>
      <c r="CB51" s="129">
        <f>IFERROR(CA51/BW51,"-")</f>
        <v>2000</v>
      </c>
      <c r="CC51" s="130"/>
      <c r="CD51" s="130">
        <v>1</v>
      </c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1</v>
      </c>
      <c r="CP51" s="139">
        <v>8000</v>
      </c>
      <c r="CQ51" s="139">
        <v>8000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0.768</v>
      </c>
      <c r="B52" s="347" t="s">
        <v>171</v>
      </c>
      <c r="C52" s="347"/>
      <c r="D52" s="347" t="s">
        <v>172</v>
      </c>
      <c r="E52" s="347" t="s">
        <v>173</v>
      </c>
      <c r="F52" s="347" t="s">
        <v>67</v>
      </c>
      <c r="G52" s="88" t="s">
        <v>165</v>
      </c>
      <c r="H52" s="88" t="s">
        <v>174</v>
      </c>
      <c r="I52" s="348" t="s">
        <v>70</v>
      </c>
      <c r="J52" s="330">
        <v>125000</v>
      </c>
      <c r="K52" s="79">
        <v>7</v>
      </c>
      <c r="L52" s="79">
        <v>0</v>
      </c>
      <c r="M52" s="79">
        <v>69</v>
      </c>
      <c r="N52" s="89">
        <v>2</v>
      </c>
      <c r="O52" s="90">
        <v>0</v>
      </c>
      <c r="P52" s="91">
        <f>N52+O52</f>
        <v>2</v>
      </c>
      <c r="Q52" s="80">
        <f>IFERROR(P52/M52,"-")</f>
        <v>0.028985507246377</v>
      </c>
      <c r="R52" s="79">
        <v>0</v>
      </c>
      <c r="S52" s="79">
        <v>0</v>
      </c>
      <c r="T52" s="80">
        <f>IFERROR(R52/(P52),"-")</f>
        <v>0</v>
      </c>
      <c r="U52" s="336">
        <f>IFERROR(J52/SUM(N52:O57),"-")</f>
        <v>5000</v>
      </c>
      <c r="V52" s="82">
        <v>0</v>
      </c>
      <c r="W52" s="80">
        <f>IF(P52=0,"-",V52/P52)</f>
        <v>0</v>
      </c>
      <c r="X52" s="335">
        <v>0</v>
      </c>
      <c r="Y52" s="336">
        <f>IFERROR(X52/P52,"-")</f>
        <v>0</v>
      </c>
      <c r="Z52" s="336" t="str">
        <f>IFERROR(X52/V52,"-")</f>
        <v>-</v>
      </c>
      <c r="AA52" s="330">
        <f>SUM(X52:X57)-SUM(J52:J57)</f>
        <v>-29000</v>
      </c>
      <c r="AB52" s="83">
        <f>SUM(X52:X57)/SUM(J52:J57)</f>
        <v>0.768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1</v>
      </c>
      <c r="BO52" s="118">
        <f>IF(P52=0,"",IF(BN52=0,"",(BN52/P52)))</f>
        <v>0.5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>
        <v>1</v>
      </c>
      <c r="BX52" s="125">
        <f>IF(P52=0,"",IF(BW52=0,"",(BW52/P52)))</f>
        <v>0.5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175</v>
      </c>
      <c r="C53" s="347"/>
      <c r="D53" s="347" t="s">
        <v>176</v>
      </c>
      <c r="E53" s="347" t="s">
        <v>177</v>
      </c>
      <c r="F53" s="347" t="s">
        <v>88</v>
      </c>
      <c r="G53" s="88" t="s">
        <v>165</v>
      </c>
      <c r="H53" s="88" t="s">
        <v>174</v>
      </c>
      <c r="I53" s="348" t="s">
        <v>78</v>
      </c>
      <c r="J53" s="330"/>
      <c r="K53" s="79">
        <v>9</v>
      </c>
      <c r="L53" s="79">
        <v>0</v>
      </c>
      <c r="M53" s="79">
        <v>67</v>
      </c>
      <c r="N53" s="89">
        <v>5</v>
      </c>
      <c r="O53" s="90">
        <v>0</v>
      </c>
      <c r="P53" s="91">
        <f>N53+O53</f>
        <v>5</v>
      </c>
      <c r="Q53" s="80">
        <f>IFERROR(P53/M53,"-")</f>
        <v>0.074626865671642</v>
      </c>
      <c r="R53" s="79">
        <v>0</v>
      </c>
      <c r="S53" s="79">
        <v>2</v>
      </c>
      <c r="T53" s="80">
        <f>IFERROR(R53/(P53),"-")</f>
        <v>0</v>
      </c>
      <c r="U53" s="336"/>
      <c r="V53" s="82">
        <v>2</v>
      </c>
      <c r="W53" s="80">
        <f>IF(P53=0,"-",V53/P53)</f>
        <v>0.4</v>
      </c>
      <c r="X53" s="335">
        <v>19000</v>
      </c>
      <c r="Y53" s="336">
        <f>IFERROR(X53/P53,"-")</f>
        <v>3800</v>
      </c>
      <c r="Z53" s="336">
        <f>IFERROR(X53/V53,"-")</f>
        <v>9500</v>
      </c>
      <c r="AA53" s="33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2</v>
      </c>
      <c r="BF53" s="111">
        <f>IF(P53=0,"",IF(BE53=0,"",(BE53/P53)))</f>
        <v>0.4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>
        <v>1</v>
      </c>
      <c r="BO53" s="118">
        <f>IF(P53=0,"",IF(BN53=0,"",(BN53/P53)))</f>
        <v>0.2</v>
      </c>
      <c r="BP53" s="119">
        <v>1</v>
      </c>
      <c r="BQ53" s="120">
        <f>IFERROR(BP53/BN53,"-")</f>
        <v>1</v>
      </c>
      <c r="BR53" s="121">
        <v>5000</v>
      </c>
      <c r="BS53" s="122">
        <f>IFERROR(BR53/BN53,"-")</f>
        <v>5000</v>
      </c>
      <c r="BT53" s="123">
        <v>1</v>
      </c>
      <c r="BU53" s="123"/>
      <c r="BV53" s="123"/>
      <c r="BW53" s="124">
        <v>2</v>
      </c>
      <c r="BX53" s="125">
        <f>IF(P53=0,"",IF(BW53=0,"",(BW53/P53)))</f>
        <v>0.4</v>
      </c>
      <c r="BY53" s="126">
        <v>1</v>
      </c>
      <c r="BZ53" s="127">
        <f>IFERROR(BY53/BW53,"-")</f>
        <v>0.5</v>
      </c>
      <c r="CA53" s="128">
        <v>14000</v>
      </c>
      <c r="CB53" s="129">
        <f>IFERROR(CA53/BW53,"-")</f>
        <v>7000</v>
      </c>
      <c r="CC53" s="130"/>
      <c r="CD53" s="130"/>
      <c r="CE53" s="130">
        <v>1</v>
      </c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2</v>
      </c>
      <c r="CP53" s="139">
        <v>19000</v>
      </c>
      <c r="CQ53" s="139">
        <v>14000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178</v>
      </c>
      <c r="C54" s="347"/>
      <c r="D54" s="347" t="s">
        <v>179</v>
      </c>
      <c r="E54" s="347" t="s">
        <v>180</v>
      </c>
      <c r="F54" s="347" t="s">
        <v>67</v>
      </c>
      <c r="G54" s="88" t="s">
        <v>165</v>
      </c>
      <c r="H54" s="88" t="s">
        <v>174</v>
      </c>
      <c r="I54" s="348" t="s">
        <v>82</v>
      </c>
      <c r="J54" s="330"/>
      <c r="K54" s="79">
        <v>13</v>
      </c>
      <c r="L54" s="79">
        <v>0</v>
      </c>
      <c r="M54" s="79">
        <v>62</v>
      </c>
      <c r="N54" s="89">
        <v>5</v>
      </c>
      <c r="O54" s="90">
        <v>0</v>
      </c>
      <c r="P54" s="91">
        <f>N54+O54</f>
        <v>5</v>
      </c>
      <c r="Q54" s="80">
        <f>IFERROR(P54/M54,"-")</f>
        <v>0.080645161290323</v>
      </c>
      <c r="R54" s="79">
        <v>0</v>
      </c>
      <c r="S54" s="79">
        <v>0</v>
      </c>
      <c r="T54" s="80">
        <f>IFERROR(R54/(P54),"-")</f>
        <v>0</v>
      </c>
      <c r="U54" s="336"/>
      <c r="V54" s="82">
        <v>1</v>
      </c>
      <c r="W54" s="80">
        <f>IF(P54=0,"-",V54/P54)</f>
        <v>0.2</v>
      </c>
      <c r="X54" s="335">
        <v>38000</v>
      </c>
      <c r="Y54" s="336">
        <f>IFERROR(X54/P54,"-")</f>
        <v>7600</v>
      </c>
      <c r="Z54" s="336">
        <f>IFERROR(X54/V54,"-")</f>
        <v>38000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>
        <v>2</v>
      </c>
      <c r="BF54" s="111">
        <f>IF(P54=0,"",IF(BE54=0,"",(BE54/P54)))</f>
        <v>0.4</v>
      </c>
      <c r="BG54" s="110">
        <v>1</v>
      </c>
      <c r="BH54" s="112">
        <f>IFERROR(BG54/BE54,"-")</f>
        <v>0.5</v>
      </c>
      <c r="BI54" s="113">
        <v>38000</v>
      </c>
      <c r="BJ54" s="114">
        <f>IFERROR(BI54/BE54,"-")</f>
        <v>19000</v>
      </c>
      <c r="BK54" s="115"/>
      <c r="BL54" s="115"/>
      <c r="BM54" s="115">
        <v>1</v>
      </c>
      <c r="BN54" s="117">
        <v>1</v>
      </c>
      <c r="BO54" s="118">
        <f>IF(P54=0,"",IF(BN54=0,"",(BN54/P54)))</f>
        <v>0.2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>
        <v>1</v>
      </c>
      <c r="BX54" s="125">
        <f>IF(P54=0,"",IF(BW54=0,"",(BW54/P54)))</f>
        <v>0.2</v>
      </c>
      <c r="BY54" s="126"/>
      <c r="BZ54" s="127">
        <f>IFERROR(BY54/BW54,"-")</f>
        <v>0</v>
      </c>
      <c r="CA54" s="128"/>
      <c r="CB54" s="129">
        <f>IFERROR(CA54/BW54,"-")</f>
        <v>0</v>
      </c>
      <c r="CC54" s="130"/>
      <c r="CD54" s="130"/>
      <c r="CE54" s="130"/>
      <c r="CF54" s="131">
        <v>1</v>
      </c>
      <c r="CG54" s="132">
        <f>IF(P54=0,"",IF(CF54=0,"",(CF54/P54)))</f>
        <v>0.2</v>
      </c>
      <c r="CH54" s="133"/>
      <c r="CI54" s="134">
        <f>IFERROR(CH54/CF54,"-")</f>
        <v>0</v>
      </c>
      <c r="CJ54" s="135"/>
      <c r="CK54" s="136">
        <f>IFERROR(CJ54/CF54,"-")</f>
        <v>0</v>
      </c>
      <c r="CL54" s="137"/>
      <c r="CM54" s="137"/>
      <c r="CN54" s="137"/>
      <c r="CO54" s="138">
        <v>1</v>
      </c>
      <c r="CP54" s="139">
        <v>38000</v>
      </c>
      <c r="CQ54" s="139">
        <v>38000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181</v>
      </c>
      <c r="C55" s="347"/>
      <c r="D55" s="347" t="s">
        <v>182</v>
      </c>
      <c r="E55" s="347" t="s">
        <v>183</v>
      </c>
      <c r="F55" s="347" t="s">
        <v>88</v>
      </c>
      <c r="G55" s="88" t="s">
        <v>165</v>
      </c>
      <c r="H55" s="88" t="s">
        <v>174</v>
      </c>
      <c r="I55" s="348" t="s">
        <v>155</v>
      </c>
      <c r="J55" s="330"/>
      <c r="K55" s="79">
        <v>5</v>
      </c>
      <c r="L55" s="79">
        <v>0</v>
      </c>
      <c r="M55" s="79">
        <v>58</v>
      </c>
      <c r="N55" s="89">
        <v>2</v>
      </c>
      <c r="O55" s="90">
        <v>0</v>
      </c>
      <c r="P55" s="91">
        <f>N55+O55</f>
        <v>2</v>
      </c>
      <c r="Q55" s="80">
        <f>IFERROR(P55/M55,"-")</f>
        <v>0.03448275862069</v>
      </c>
      <c r="R55" s="79">
        <v>0</v>
      </c>
      <c r="S55" s="79">
        <v>0</v>
      </c>
      <c r="T55" s="80">
        <f>IFERROR(R55/(P55),"-")</f>
        <v>0</v>
      </c>
      <c r="U55" s="336"/>
      <c r="V55" s="82">
        <v>1</v>
      </c>
      <c r="W55" s="80">
        <f>IF(P55=0,"-",V55/P55)</f>
        <v>0.5</v>
      </c>
      <c r="X55" s="335">
        <v>6000</v>
      </c>
      <c r="Y55" s="336">
        <f>IFERROR(X55/P55,"-")</f>
        <v>3000</v>
      </c>
      <c r="Z55" s="336">
        <f>IFERROR(X55/V55,"-")</f>
        <v>6000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>
        <v>1</v>
      </c>
      <c r="BF55" s="111">
        <f>IF(P55=0,"",IF(BE55=0,"",(BE55/P55)))</f>
        <v>0.5</v>
      </c>
      <c r="BG55" s="110">
        <v>1</v>
      </c>
      <c r="BH55" s="112">
        <f>IFERROR(BG55/BE55,"-")</f>
        <v>1</v>
      </c>
      <c r="BI55" s="113">
        <v>6000</v>
      </c>
      <c r="BJ55" s="114">
        <f>IFERROR(BI55/BE55,"-")</f>
        <v>6000</v>
      </c>
      <c r="BK55" s="115"/>
      <c r="BL55" s="115">
        <v>1</v>
      </c>
      <c r="BM55" s="115"/>
      <c r="BN55" s="117">
        <v>1</v>
      </c>
      <c r="BO55" s="118">
        <f>IF(P55=0,"",IF(BN55=0,"",(BN55/P55)))</f>
        <v>0.5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1</v>
      </c>
      <c r="CP55" s="139">
        <v>6000</v>
      </c>
      <c r="CQ55" s="139">
        <v>6000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184</v>
      </c>
      <c r="C56" s="347"/>
      <c r="D56" s="347" t="s">
        <v>185</v>
      </c>
      <c r="E56" s="347"/>
      <c r="F56" s="347" t="s">
        <v>67</v>
      </c>
      <c r="G56" s="88" t="s">
        <v>165</v>
      </c>
      <c r="H56" s="88" t="s">
        <v>174</v>
      </c>
      <c r="I56" s="348" t="s">
        <v>186</v>
      </c>
      <c r="J56" s="330"/>
      <c r="K56" s="79">
        <v>19</v>
      </c>
      <c r="L56" s="79">
        <v>0</v>
      </c>
      <c r="M56" s="79">
        <v>118</v>
      </c>
      <c r="N56" s="89">
        <v>8</v>
      </c>
      <c r="O56" s="90">
        <v>0</v>
      </c>
      <c r="P56" s="91">
        <f>N56+O56</f>
        <v>8</v>
      </c>
      <c r="Q56" s="80">
        <f>IFERROR(P56/M56,"-")</f>
        <v>0.067796610169492</v>
      </c>
      <c r="R56" s="79">
        <v>0</v>
      </c>
      <c r="S56" s="79">
        <v>0</v>
      </c>
      <c r="T56" s="80">
        <f>IFERROR(R56/(P56),"-")</f>
        <v>0</v>
      </c>
      <c r="U56" s="336"/>
      <c r="V56" s="82">
        <v>1</v>
      </c>
      <c r="W56" s="80">
        <f>IF(P56=0,"-",V56/P56)</f>
        <v>0.125</v>
      </c>
      <c r="X56" s="335">
        <v>33000</v>
      </c>
      <c r="Y56" s="336">
        <f>IFERROR(X56/P56,"-")</f>
        <v>4125</v>
      </c>
      <c r="Z56" s="336">
        <f>IFERROR(X56/V56,"-")</f>
        <v>33000</v>
      </c>
      <c r="AA56" s="33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1</v>
      </c>
      <c r="BF56" s="111">
        <f>IF(P56=0,"",IF(BE56=0,"",(BE56/P56)))</f>
        <v>0.125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>
        <v>6</v>
      </c>
      <c r="BO56" s="118">
        <f>IF(P56=0,"",IF(BN56=0,"",(BN56/P56)))</f>
        <v>0.75</v>
      </c>
      <c r="BP56" s="119">
        <v>1</v>
      </c>
      <c r="BQ56" s="120">
        <f>IFERROR(BP56/BN56,"-")</f>
        <v>0.16666666666667</v>
      </c>
      <c r="BR56" s="121">
        <v>33000</v>
      </c>
      <c r="BS56" s="122">
        <f>IFERROR(BR56/BN56,"-")</f>
        <v>5500</v>
      </c>
      <c r="BT56" s="123"/>
      <c r="BU56" s="123"/>
      <c r="BV56" s="123">
        <v>1</v>
      </c>
      <c r="BW56" s="124"/>
      <c r="BX56" s="125">
        <f>IF(P56=0,"",IF(BW56=0,"",(BW56/P56)))</f>
        <v>0</v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>
        <v>1</v>
      </c>
      <c r="CG56" s="132">
        <f>IF(P56=0,"",IF(CF56=0,"",(CF56/P56)))</f>
        <v>0.125</v>
      </c>
      <c r="CH56" s="133"/>
      <c r="CI56" s="134">
        <f>IFERROR(CH56/CF56,"-")</f>
        <v>0</v>
      </c>
      <c r="CJ56" s="135"/>
      <c r="CK56" s="136">
        <f>IFERROR(CJ56/CF56,"-")</f>
        <v>0</v>
      </c>
      <c r="CL56" s="137"/>
      <c r="CM56" s="137"/>
      <c r="CN56" s="137"/>
      <c r="CO56" s="138">
        <v>1</v>
      </c>
      <c r="CP56" s="139">
        <v>33000</v>
      </c>
      <c r="CQ56" s="139">
        <v>33000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187</v>
      </c>
      <c r="C57" s="347"/>
      <c r="D57" s="347" t="s">
        <v>84</v>
      </c>
      <c r="E57" s="347" t="s">
        <v>84</v>
      </c>
      <c r="F57" s="347" t="s">
        <v>85</v>
      </c>
      <c r="G57" s="88" t="s">
        <v>188</v>
      </c>
      <c r="H57" s="88"/>
      <c r="I57" s="88"/>
      <c r="J57" s="330"/>
      <c r="K57" s="79">
        <v>84</v>
      </c>
      <c r="L57" s="79">
        <v>43</v>
      </c>
      <c r="M57" s="79">
        <v>37</v>
      </c>
      <c r="N57" s="89">
        <v>2</v>
      </c>
      <c r="O57" s="90">
        <v>1</v>
      </c>
      <c r="P57" s="91">
        <f>N57+O57</f>
        <v>3</v>
      </c>
      <c r="Q57" s="80">
        <f>IFERROR(P57/M57,"-")</f>
        <v>0.081081081081081</v>
      </c>
      <c r="R57" s="79">
        <v>1</v>
      </c>
      <c r="S57" s="79">
        <v>0</v>
      </c>
      <c r="T57" s="80">
        <f>IFERROR(R57/(P57),"-")</f>
        <v>0.33333333333333</v>
      </c>
      <c r="U57" s="336"/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>
        <v>1</v>
      </c>
      <c r="BO57" s="118">
        <f>IF(P57=0,"",IF(BN57=0,"",(BN57/P57)))</f>
        <v>0.33333333333333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>
        <v>1</v>
      </c>
      <c r="BX57" s="125">
        <f>IF(P57=0,"",IF(BW57=0,"",(BW57/P57)))</f>
        <v>0.33333333333333</v>
      </c>
      <c r="BY57" s="126">
        <v>1</v>
      </c>
      <c r="BZ57" s="127">
        <f>IFERROR(BY57/BW57,"-")</f>
        <v>1</v>
      </c>
      <c r="CA57" s="128">
        <v>33500</v>
      </c>
      <c r="CB57" s="129">
        <f>IFERROR(CA57/BW57,"-")</f>
        <v>33500</v>
      </c>
      <c r="CC57" s="130"/>
      <c r="CD57" s="130"/>
      <c r="CE57" s="130">
        <v>1</v>
      </c>
      <c r="CF57" s="131">
        <v>1</v>
      </c>
      <c r="CG57" s="132">
        <f>IF(P57=0,"",IF(CF57=0,"",(CF57/P57)))</f>
        <v>0.33333333333333</v>
      </c>
      <c r="CH57" s="133"/>
      <c r="CI57" s="134">
        <f>IFERROR(CH57/CF57,"-")</f>
        <v>0</v>
      </c>
      <c r="CJ57" s="135"/>
      <c r="CK57" s="136">
        <f>IFERROR(CJ57/CF57,"-")</f>
        <v>0</v>
      </c>
      <c r="CL57" s="137"/>
      <c r="CM57" s="137"/>
      <c r="CN57" s="137"/>
      <c r="CO57" s="138">
        <v>0</v>
      </c>
      <c r="CP57" s="139">
        <v>0</v>
      </c>
      <c r="CQ57" s="139">
        <v>33500</v>
      </c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 t="str">
        <f>AB58</f>
        <v>0</v>
      </c>
      <c r="B58" s="347" t="s">
        <v>189</v>
      </c>
      <c r="C58" s="347"/>
      <c r="D58" s="347"/>
      <c r="E58" s="347"/>
      <c r="F58" s="347" t="s">
        <v>88</v>
      </c>
      <c r="G58" s="88" t="s">
        <v>190</v>
      </c>
      <c r="H58" s="88" t="s">
        <v>191</v>
      </c>
      <c r="I58" s="348" t="s">
        <v>186</v>
      </c>
      <c r="J58" s="330">
        <v>0</v>
      </c>
      <c r="K58" s="79">
        <v>9</v>
      </c>
      <c r="L58" s="79">
        <v>0</v>
      </c>
      <c r="M58" s="79">
        <v>31</v>
      </c>
      <c r="N58" s="89">
        <v>2</v>
      </c>
      <c r="O58" s="90">
        <v>1</v>
      </c>
      <c r="P58" s="91">
        <f>N58+O58</f>
        <v>3</v>
      </c>
      <c r="Q58" s="80">
        <f>IFERROR(P58/M58,"-")</f>
        <v>0.096774193548387</v>
      </c>
      <c r="R58" s="79">
        <v>0</v>
      </c>
      <c r="S58" s="79">
        <v>2</v>
      </c>
      <c r="T58" s="80">
        <f>IFERROR(R58/(P58),"-")</f>
        <v>0</v>
      </c>
      <c r="U58" s="336">
        <f>IFERROR(J58/SUM(N58:O59),"-")</f>
        <v>0</v>
      </c>
      <c r="V58" s="82">
        <v>1</v>
      </c>
      <c r="W58" s="80">
        <f>IF(P58=0,"-",V58/P58)</f>
        <v>0.33333333333333</v>
      </c>
      <c r="X58" s="335">
        <v>3000</v>
      </c>
      <c r="Y58" s="336">
        <f>IFERROR(X58/P58,"-")</f>
        <v>1000</v>
      </c>
      <c r="Z58" s="336">
        <f>IFERROR(X58/V58,"-")</f>
        <v>3000</v>
      </c>
      <c r="AA58" s="330">
        <f>SUM(X58:X59)-SUM(J58:J59)</f>
        <v>3000</v>
      </c>
      <c r="AB58" s="83" t="str">
        <f>SUM(X58:X59)/SUM(J58:J59)</f>
        <v>0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>
        <v>1</v>
      </c>
      <c r="AN58" s="99">
        <f>IF(P58=0,"",IF(AM58=0,"",(AM58/P58)))</f>
        <v>0.33333333333333</v>
      </c>
      <c r="AO58" s="98"/>
      <c r="AP58" s="100">
        <f>IFERROR(AO58/AM58,"-")</f>
        <v>0</v>
      </c>
      <c r="AQ58" s="101"/>
      <c r="AR58" s="102">
        <f>IFERROR(AQ58/AM58,"-")</f>
        <v>0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>
        <v>2</v>
      </c>
      <c r="BO58" s="118">
        <f>IF(P58=0,"",IF(BN58=0,"",(BN58/P58)))</f>
        <v>0.66666666666667</v>
      </c>
      <c r="BP58" s="119">
        <v>1</v>
      </c>
      <c r="BQ58" s="120">
        <f>IFERROR(BP58/BN58,"-")</f>
        <v>0.5</v>
      </c>
      <c r="BR58" s="121">
        <v>3000</v>
      </c>
      <c r="BS58" s="122">
        <f>IFERROR(BR58/BN58,"-")</f>
        <v>1500</v>
      </c>
      <c r="BT58" s="123">
        <v>1</v>
      </c>
      <c r="BU58" s="123"/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1</v>
      </c>
      <c r="CP58" s="139">
        <v>3000</v>
      </c>
      <c r="CQ58" s="139">
        <v>3000</v>
      </c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192</v>
      </c>
      <c r="C59" s="347"/>
      <c r="D59" s="347"/>
      <c r="E59" s="347"/>
      <c r="F59" s="347" t="s">
        <v>85</v>
      </c>
      <c r="G59" s="88"/>
      <c r="H59" s="88"/>
      <c r="I59" s="88"/>
      <c r="J59" s="330"/>
      <c r="K59" s="79">
        <v>0</v>
      </c>
      <c r="L59" s="79">
        <v>0</v>
      </c>
      <c r="M59" s="79">
        <v>0</v>
      </c>
      <c r="N59" s="89">
        <v>0</v>
      </c>
      <c r="O59" s="90">
        <v>0</v>
      </c>
      <c r="P59" s="91">
        <f>N59+O59</f>
        <v>0</v>
      </c>
      <c r="Q59" s="80" t="str">
        <f>IFERROR(P59/M59,"-")</f>
        <v>-</v>
      </c>
      <c r="R59" s="79">
        <v>0</v>
      </c>
      <c r="S59" s="79">
        <v>0</v>
      </c>
      <c r="T59" s="80" t="str">
        <f>IFERROR(R59/(P59),"-")</f>
        <v>-</v>
      </c>
      <c r="U59" s="336"/>
      <c r="V59" s="82">
        <v>0</v>
      </c>
      <c r="W59" s="80" t="str">
        <f>IF(P59=0,"-",V59/P59)</f>
        <v>-</v>
      </c>
      <c r="X59" s="335">
        <v>0</v>
      </c>
      <c r="Y59" s="336" t="str">
        <f>IFERROR(X59/P59,"-")</f>
        <v>-</v>
      </c>
      <c r="Z59" s="336" t="str">
        <f>IFERROR(X59/V59,"-")</f>
        <v>-</v>
      </c>
      <c r="AA59" s="330"/>
      <c r="AB59" s="83"/>
      <c r="AC59" s="77"/>
      <c r="AD59" s="92"/>
      <c r="AE59" s="93" t="str">
        <f>IF(P59=0,"",IF(AD59=0,"",(AD59/P59)))</f>
        <v/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 t="str">
        <f>IF(P59=0,"",IF(AM59=0,"",(AM59/P59)))</f>
        <v/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 t="str">
        <f>IF(P59=0,"",IF(AV59=0,"",(AV59/P59)))</f>
        <v/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 t="str">
        <f>IF(P59=0,"",IF(BE59=0,"",(BE59/P59)))</f>
        <v/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 t="str">
        <f>IF(P59=0,"",IF(BN59=0,"",(BN59/P59)))</f>
        <v/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 t="str">
        <f>IF(P59=0,"",IF(BW59=0,"",(BW59/P59)))</f>
        <v/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 t="str">
        <f>IF(P59=0,"",IF(CF59=0,"",(CF59/P59)))</f>
        <v/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30"/>
      <c r="B60" s="85"/>
      <c r="C60" s="86"/>
      <c r="D60" s="86"/>
      <c r="E60" s="86"/>
      <c r="F60" s="87"/>
      <c r="G60" s="88"/>
      <c r="H60" s="88"/>
      <c r="I60" s="88"/>
      <c r="J60" s="331"/>
      <c r="K60" s="34"/>
      <c r="L60" s="34"/>
      <c r="M60" s="31"/>
      <c r="N60" s="23"/>
      <c r="O60" s="23"/>
      <c r="P60" s="23"/>
      <c r="Q60" s="32"/>
      <c r="R60" s="32"/>
      <c r="S60" s="23"/>
      <c r="T60" s="32"/>
      <c r="U60" s="337"/>
      <c r="V60" s="25"/>
      <c r="W60" s="25"/>
      <c r="X60" s="337"/>
      <c r="Y60" s="337"/>
      <c r="Z60" s="337"/>
      <c r="AA60" s="337"/>
      <c r="AB60" s="33"/>
      <c r="AC60" s="57"/>
      <c r="AD60" s="61"/>
      <c r="AE60" s="62"/>
      <c r="AF60" s="61"/>
      <c r="AG60" s="65"/>
      <c r="AH60" s="66"/>
      <c r="AI60" s="67"/>
      <c r="AJ60" s="68"/>
      <c r="AK60" s="68"/>
      <c r="AL60" s="68"/>
      <c r="AM60" s="61"/>
      <c r="AN60" s="62"/>
      <c r="AO60" s="61"/>
      <c r="AP60" s="65"/>
      <c r="AQ60" s="66"/>
      <c r="AR60" s="67"/>
      <c r="AS60" s="68"/>
      <c r="AT60" s="68"/>
      <c r="AU60" s="68"/>
      <c r="AV60" s="61"/>
      <c r="AW60" s="62"/>
      <c r="AX60" s="61"/>
      <c r="AY60" s="65"/>
      <c r="AZ60" s="66"/>
      <c r="BA60" s="67"/>
      <c r="BB60" s="68"/>
      <c r="BC60" s="68"/>
      <c r="BD60" s="68"/>
      <c r="BE60" s="61"/>
      <c r="BF60" s="62"/>
      <c r="BG60" s="61"/>
      <c r="BH60" s="65"/>
      <c r="BI60" s="66"/>
      <c r="BJ60" s="67"/>
      <c r="BK60" s="68"/>
      <c r="BL60" s="68"/>
      <c r="BM60" s="68"/>
      <c r="BN60" s="63"/>
      <c r="BO60" s="64"/>
      <c r="BP60" s="61"/>
      <c r="BQ60" s="65"/>
      <c r="BR60" s="66"/>
      <c r="BS60" s="67"/>
      <c r="BT60" s="68"/>
      <c r="BU60" s="68"/>
      <c r="BV60" s="68"/>
      <c r="BW60" s="63"/>
      <c r="BX60" s="64"/>
      <c r="BY60" s="61"/>
      <c r="BZ60" s="65"/>
      <c r="CA60" s="66"/>
      <c r="CB60" s="67"/>
      <c r="CC60" s="68"/>
      <c r="CD60" s="68"/>
      <c r="CE60" s="68"/>
      <c r="CF60" s="63"/>
      <c r="CG60" s="64"/>
      <c r="CH60" s="61"/>
      <c r="CI60" s="65"/>
      <c r="CJ60" s="66"/>
      <c r="CK60" s="67"/>
      <c r="CL60" s="68"/>
      <c r="CM60" s="68"/>
      <c r="CN60" s="68"/>
      <c r="CO60" s="69"/>
      <c r="CP60" s="66"/>
      <c r="CQ60" s="66"/>
      <c r="CR60" s="66"/>
      <c r="CS60" s="70"/>
    </row>
    <row r="61" spans="1:98">
      <c r="A61" s="30"/>
      <c r="B61" s="37"/>
      <c r="C61" s="21"/>
      <c r="D61" s="21"/>
      <c r="E61" s="21"/>
      <c r="F61" s="22"/>
      <c r="G61" s="36"/>
      <c r="H61" s="36"/>
      <c r="I61" s="73"/>
      <c r="J61" s="332"/>
      <c r="K61" s="34"/>
      <c r="L61" s="34"/>
      <c r="M61" s="31"/>
      <c r="N61" s="23"/>
      <c r="O61" s="23"/>
      <c r="P61" s="23"/>
      <c r="Q61" s="32"/>
      <c r="R61" s="32"/>
      <c r="S61" s="23"/>
      <c r="T61" s="32"/>
      <c r="U61" s="337"/>
      <c r="V61" s="25"/>
      <c r="W61" s="25"/>
      <c r="X61" s="337"/>
      <c r="Y61" s="337"/>
      <c r="Z61" s="337"/>
      <c r="AA61" s="337"/>
      <c r="AB61" s="33"/>
      <c r="AC61" s="59"/>
      <c r="AD61" s="61"/>
      <c r="AE61" s="62"/>
      <c r="AF61" s="61"/>
      <c r="AG61" s="65"/>
      <c r="AH61" s="66"/>
      <c r="AI61" s="67"/>
      <c r="AJ61" s="68"/>
      <c r="AK61" s="68"/>
      <c r="AL61" s="68"/>
      <c r="AM61" s="61"/>
      <c r="AN61" s="62"/>
      <c r="AO61" s="61"/>
      <c r="AP61" s="65"/>
      <c r="AQ61" s="66"/>
      <c r="AR61" s="67"/>
      <c r="AS61" s="68"/>
      <c r="AT61" s="68"/>
      <c r="AU61" s="68"/>
      <c r="AV61" s="61"/>
      <c r="AW61" s="62"/>
      <c r="AX61" s="61"/>
      <c r="AY61" s="65"/>
      <c r="AZ61" s="66"/>
      <c r="BA61" s="67"/>
      <c r="BB61" s="68"/>
      <c r="BC61" s="68"/>
      <c r="BD61" s="68"/>
      <c r="BE61" s="61"/>
      <c r="BF61" s="62"/>
      <c r="BG61" s="61"/>
      <c r="BH61" s="65"/>
      <c r="BI61" s="66"/>
      <c r="BJ61" s="67"/>
      <c r="BK61" s="68"/>
      <c r="BL61" s="68"/>
      <c r="BM61" s="68"/>
      <c r="BN61" s="63"/>
      <c r="BO61" s="64"/>
      <c r="BP61" s="61"/>
      <c r="BQ61" s="65"/>
      <c r="BR61" s="66"/>
      <c r="BS61" s="67"/>
      <c r="BT61" s="68"/>
      <c r="BU61" s="68"/>
      <c r="BV61" s="68"/>
      <c r="BW61" s="63"/>
      <c r="BX61" s="64"/>
      <c r="BY61" s="61"/>
      <c r="BZ61" s="65"/>
      <c r="CA61" s="66"/>
      <c r="CB61" s="67"/>
      <c r="CC61" s="68"/>
      <c r="CD61" s="68"/>
      <c r="CE61" s="68"/>
      <c r="CF61" s="63"/>
      <c r="CG61" s="64"/>
      <c r="CH61" s="61"/>
      <c r="CI61" s="65"/>
      <c r="CJ61" s="66"/>
      <c r="CK61" s="67"/>
      <c r="CL61" s="68"/>
      <c r="CM61" s="68"/>
      <c r="CN61" s="68"/>
      <c r="CO61" s="69"/>
      <c r="CP61" s="66"/>
      <c r="CQ61" s="66"/>
      <c r="CR61" s="66"/>
      <c r="CS61" s="70"/>
    </row>
    <row r="62" spans="1:98">
      <c r="A62" s="19">
        <f>AB62</f>
        <v>1.1506912442396</v>
      </c>
      <c r="B62" s="39"/>
      <c r="C62" s="39"/>
      <c r="D62" s="39"/>
      <c r="E62" s="39"/>
      <c r="F62" s="39"/>
      <c r="G62" s="40" t="s">
        <v>193</v>
      </c>
      <c r="H62" s="40"/>
      <c r="I62" s="40"/>
      <c r="J62" s="333">
        <f>SUM(J6:J61)</f>
        <v>3255000</v>
      </c>
      <c r="K62" s="41">
        <f>SUM(K6:K61)</f>
        <v>1639</v>
      </c>
      <c r="L62" s="41">
        <f>SUM(L6:L61)</f>
        <v>690</v>
      </c>
      <c r="M62" s="41">
        <f>SUM(M6:M61)</f>
        <v>2862</v>
      </c>
      <c r="N62" s="41">
        <f>SUM(N6:N61)</f>
        <v>344</v>
      </c>
      <c r="O62" s="41">
        <f>SUM(O6:O61)</f>
        <v>5</v>
      </c>
      <c r="P62" s="41">
        <f>SUM(P6:P61)</f>
        <v>349</v>
      </c>
      <c r="Q62" s="42">
        <f>IFERROR(P62/M62,"-")</f>
        <v>0.1219426974144</v>
      </c>
      <c r="R62" s="76">
        <f>SUM(R6:R61)</f>
        <v>22</v>
      </c>
      <c r="S62" s="76">
        <f>SUM(S6:S61)</f>
        <v>79</v>
      </c>
      <c r="T62" s="42">
        <f>IFERROR(R62/P62,"-")</f>
        <v>0.063037249283668</v>
      </c>
      <c r="U62" s="338">
        <f>IFERROR(J62/P62,"-")</f>
        <v>9326.6475644699</v>
      </c>
      <c r="V62" s="44">
        <f>SUM(V6:V61)</f>
        <v>56</v>
      </c>
      <c r="W62" s="42">
        <f>IFERROR(V62/P62,"-")</f>
        <v>0.16045845272206</v>
      </c>
      <c r="X62" s="333">
        <f>SUM(X6:X61)</f>
        <v>3745500</v>
      </c>
      <c r="Y62" s="333">
        <f>IFERROR(X62/P62,"-")</f>
        <v>10732.091690544</v>
      </c>
      <c r="Z62" s="333">
        <f>IFERROR(X62/V62,"-")</f>
        <v>66883.928571429</v>
      </c>
      <c r="AA62" s="333">
        <f>X62-J62</f>
        <v>490500</v>
      </c>
      <c r="AB62" s="45">
        <f>X62/J62</f>
        <v>1.1506912442396</v>
      </c>
      <c r="AC62" s="58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60"/>
      <c r="BS62" s="60"/>
      <c r="BT62" s="60"/>
      <c r="BU62" s="60"/>
      <c r="BV62" s="60"/>
      <c r="BW62" s="60"/>
      <c r="BX62" s="60"/>
      <c r="BY62" s="60"/>
      <c r="BZ62" s="60"/>
      <c r="CA62" s="60"/>
      <c r="CB62" s="60"/>
      <c r="CC62" s="60"/>
      <c r="CD62" s="60"/>
      <c r="CE62" s="60"/>
      <c r="CF62" s="60"/>
      <c r="CG62" s="60"/>
      <c r="CH62" s="60"/>
      <c r="CI62" s="60"/>
      <c r="CJ62" s="60"/>
      <c r="CK62" s="60"/>
      <c r="CL62" s="60"/>
      <c r="CM62" s="60"/>
      <c r="CN62" s="60"/>
      <c r="CO62" s="60"/>
      <c r="CP62" s="60"/>
      <c r="CQ62" s="60"/>
      <c r="CR62" s="60"/>
      <c r="CS6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1"/>
    <mergeCell ref="J17:J21"/>
    <mergeCell ref="U17:U21"/>
    <mergeCell ref="AA17:AA21"/>
    <mergeCell ref="AB17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7"/>
    <mergeCell ref="J52:J57"/>
    <mergeCell ref="U52:U57"/>
    <mergeCell ref="AA52:AA57"/>
    <mergeCell ref="AB52:AB57"/>
    <mergeCell ref="A58:A59"/>
    <mergeCell ref="J58:J59"/>
    <mergeCell ref="U58:U59"/>
    <mergeCell ref="AA58:AA59"/>
    <mergeCell ref="AB58:AB5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194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0.03</v>
      </c>
      <c r="B6" s="347" t="s">
        <v>195</v>
      </c>
      <c r="C6" s="347" t="s">
        <v>196</v>
      </c>
      <c r="D6" s="347" t="s">
        <v>197</v>
      </c>
      <c r="E6" s="347" t="s">
        <v>66</v>
      </c>
      <c r="F6" s="347" t="s">
        <v>67</v>
      </c>
      <c r="G6" s="88" t="s">
        <v>198</v>
      </c>
      <c r="H6" s="88" t="s">
        <v>199</v>
      </c>
      <c r="I6" s="88" t="s">
        <v>200</v>
      </c>
      <c r="J6" s="330">
        <v>100000</v>
      </c>
      <c r="K6" s="79">
        <v>13</v>
      </c>
      <c r="L6" s="79">
        <v>0</v>
      </c>
      <c r="M6" s="79">
        <v>19</v>
      </c>
      <c r="N6" s="89">
        <v>7</v>
      </c>
      <c r="O6" s="90">
        <v>0</v>
      </c>
      <c r="P6" s="91">
        <f>N6+O6</f>
        <v>7</v>
      </c>
      <c r="Q6" s="80">
        <f>IFERROR(P6/M6,"-")</f>
        <v>0.36842105263158</v>
      </c>
      <c r="R6" s="79">
        <v>0</v>
      </c>
      <c r="S6" s="79">
        <v>4</v>
      </c>
      <c r="T6" s="80">
        <f>IFERROR(R6/(P6),"-")</f>
        <v>0</v>
      </c>
      <c r="U6" s="336">
        <f>IFERROR(J6/SUM(N6:O7),"-")</f>
        <v>6666.6666666667</v>
      </c>
      <c r="V6" s="82">
        <v>1</v>
      </c>
      <c r="W6" s="80">
        <f>IF(P6=0,"-",V6/P6)</f>
        <v>0.14285714285714</v>
      </c>
      <c r="X6" s="335">
        <v>3000</v>
      </c>
      <c r="Y6" s="336">
        <f>IFERROR(X6/P6,"-")</f>
        <v>428.57142857143</v>
      </c>
      <c r="Z6" s="336">
        <f>IFERROR(X6/V6,"-")</f>
        <v>3000</v>
      </c>
      <c r="AA6" s="330">
        <f>SUM(X6:X7)-SUM(J6:J7)</f>
        <v>-97000</v>
      </c>
      <c r="AB6" s="83">
        <f>SUM(X6:X7)/SUM(J6:J7)</f>
        <v>0.03</v>
      </c>
      <c r="AC6" s="77"/>
      <c r="AD6" s="92">
        <v>2</v>
      </c>
      <c r="AE6" s="93">
        <f>IF(P6=0,"",IF(AD6=0,"",(AD6/P6)))</f>
        <v>0.28571428571429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</v>
      </c>
      <c r="AN6" s="99">
        <f>IF(P6=0,"",IF(AM6=0,"",(AM6/P6)))</f>
        <v>0.14285714285714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3</v>
      </c>
      <c r="BF6" s="111">
        <f>IF(P6=0,"",IF(BE6=0,"",(BE6/P6)))</f>
        <v>0.42857142857143</v>
      </c>
      <c r="BG6" s="110">
        <v>1</v>
      </c>
      <c r="BH6" s="112">
        <f>IFERROR(BG6/BE6,"-")</f>
        <v>0.33333333333333</v>
      </c>
      <c r="BI6" s="113">
        <v>5000</v>
      </c>
      <c r="BJ6" s="114">
        <f>IFERROR(BI6/BE6,"-")</f>
        <v>1666.6666666667</v>
      </c>
      <c r="BK6" s="115">
        <v>1</v>
      </c>
      <c r="BL6" s="115"/>
      <c r="BM6" s="115"/>
      <c r="BN6" s="117">
        <v>1</v>
      </c>
      <c r="BO6" s="118">
        <f>IF(P6=0,"",IF(BN6=0,"",(BN6/P6)))</f>
        <v>0.14285714285714</v>
      </c>
      <c r="BP6" s="119">
        <v>1</v>
      </c>
      <c r="BQ6" s="120">
        <f>IFERROR(BP6/BN6,"-")</f>
        <v>1</v>
      </c>
      <c r="BR6" s="121">
        <v>3000</v>
      </c>
      <c r="BS6" s="122">
        <f>IFERROR(BR6/BN6,"-")</f>
        <v>3000</v>
      </c>
      <c r="BT6" s="123">
        <v>1</v>
      </c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3000</v>
      </c>
      <c r="CQ6" s="139">
        <v>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201</v>
      </c>
      <c r="C7" s="347"/>
      <c r="D7" s="347"/>
      <c r="E7" s="347"/>
      <c r="F7" s="347" t="s">
        <v>85</v>
      </c>
      <c r="G7" s="88"/>
      <c r="H7" s="88"/>
      <c r="I7" s="88"/>
      <c r="J7" s="330"/>
      <c r="K7" s="79">
        <v>46</v>
      </c>
      <c r="L7" s="79">
        <v>23</v>
      </c>
      <c r="M7" s="79">
        <v>22</v>
      </c>
      <c r="N7" s="89">
        <v>8</v>
      </c>
      <c r="O7" s="90">
        <v>0</v>
      </c>
      <c r="P7" s="91">
        <f>N7+O7</f>
        <v>8</v>
      </c>
      <c r="Q7" s="80">
        <f>IFERROR(P7/M7,"-")</f>
        <v>0.36363636363636</v>
      </c>
      <c r="R7" s="79">
        <v>0</v>
      </c>
      <c r="S7" s="79">
        <v>0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0.25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2</v>
      </c>
      <c r="AW7" s="105">
        <f>IF(P7=0,"",IF(AV7=0,"",(AV7/P7)))</f>
        <v>0.25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</v>
      </c>
      <c r="BF7" s="111">
        <f>IF(P7=0,"",IF(BE7=0,"",(BE7/P7)))</f>
        <v>0.125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0.25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0.125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1.07405</v>
      </c>
      <c r="B8" s="347" t="s">
        <v>202</v>
      </c>
      <c r="C8" s="347" t="s">
        <v>203</v>
      </c>
      <c r="D8" s="347" t="s">
        <v>197</v>
      </c>
      <c r="E8" s="347" t="s">
        <v>66</v>
      </c>
      <c r="F8" s="347" t="s">
        <v>67</v>
      </c>
      <c r="G8" s="88" t="s">
        <v>204</v>
      </c>
      <c r="H8" s="88" t="s">
        <v>205</v>
      </c>
      <c r="I8" s="88" t="s">
        <v>101</v>
      </c>
      <c r="J8" s="330">
        <v>80000</v>
      </c>
      <c r="K8" s="79">
        <v>30</v>
      </c>
      <c r="L8" s="79">
        <v>0</v>
      </c>
      <c r="M8" s="79">
        <v>62</v>
      </c>
      <c r="N8" s="89">
        <v>13</v>
      </c>
      <c r="O8" s="90">
        <v>0</v>
      </c>
      <c r="P8" s="91">
        <f>N8+O8</f>
        <v>13</v>
      </c>
      <c r="Q8" s="80">
        <f>IFERROR(P8/M8,"-")</f>
        <v>0.20967741935484</v>
      </c>
      <c r="R8" s="79">
        <v>0</v>
      </c>
      <c r="S8" s="79">
        <v>4</v>
      </c>
      <c r="T8" s="80">
        <f>IFERROR(R8/(P8),"-")</f>
        <v>0</v>
      </c>
      <c r="U8" s="336">
        <f>IFERROR(J8/SUM(N8:O9),"-")</f>
        <v>2352.9411764706</v>
      </c>
      <c r="V8" s="82">
        <v>2</v>
      </c>
      <c r="W8" s="80">
        <f>IF(P8=0,"-",V8/P8)</f>
        <v>0.15384615384615</v>
      </c>
      <c r="X8" s="335">
        <v>8000</v>
      </c>
      <c r="Y8" s="336">
        <f>IFERROR(X8/P8,"-")</f>
        <v>615.38461538462</v>
      </c>
      <c r="Z8" s="336">
        <f>IFERROR(X8/V8,"-")</f>
        <v>4000</v>
      </c>
      <c r="AA8" s="330">
        <f>SUM(X8:X9)-SUM(J8:J9)</f>
        <v>5924</v>
      </c>
      <c r="AB8" s="83">
        <f>SUM(X8:X9)/SUM(J8:J9)</f>
        <v>1.07405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5</v>
      </c>
      <c r="AN8" s="99">
        <f>IF(P8=0,"",IF(AM8=0,"",(AM8/P8)))</f>
        <v>0.38461538461538</v>
      </c>
      <c r="AO8" s="98">
        <v>1</v>
      </c>
      <c r="AP8" s="100">
        <f>IFERROR(AO8/AM8,"-")</f>
        <v>0.2</v>
      </c>
      <c r="AQ8" s="101">
        <v>3000</v>
      </c>
      <c r="AR8" s="102">
        <f>IFERROR(AQ8/AM8,"-")</f>
        <v>600</v>
      </c>
      <c r="AS8" s="103">
        <v>1</v>
      </c>
      <c r="AT8" s="103"/>
      <c r="AU8" s="103"/>
      <c r="AV8" s="104">
        <v>3</v>
      </c>
      <c r="AW8" s="105">
        <f>IF(P8=0,"",IF(AV8=0,"",(AV8/P8)))</f>
        <v>0.23076923076923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1</v>
      </c>
      <c r="BF8" s="111">
        <f>IF(P8=0,"",IF(BE8=0,"",(BE8/P8)))</f>
        <v>0.076923076923077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2</v>
      </c>
      <c r="BO8" s="118">
        <f>IF(P8=0,"",IF(BN8=0,"",(BN8/P8)))</f>
        <v>0.15384615384615</v>
      </c>
      <c r="BP8" s="119">
        <v>1</v>
      </c>
      <c r="BQ8" s="120">
        <f>IFERROR(BP8/BN8,"-")</f>
        <v>0.5</v>
      </c>
      <c r="BR8" s="121">
        <v>5000</v>
      </c>
      <c r="BS8" s="122">
        <f>IFERROR(BR8/BN8,"-")</f>
        <v>2500</v>
      </c>
      <c r="BT8" s="123">
        <v>1</v>
      </c>
      <c r="BU8" s="123"/>
      <c r="BV8" s="123"/>
      <c r="BW8" s="124">
        <v>2</v>
      </c>
      <c r="BX8" s="125">
        <f>IF(P8=0,"",IF(BW8=0,"",(BW8/P8)))</f>
        <v>0.15384615384615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8000</v>
      </c>
      <c r="CQ8" s="139">
        <v>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206</v>
      </c>
      <c r="C9" s="347"/>
      <c r="D9" s="347"/>
      <c r="E9" s="347"/>
      <c r="F9" s="347" t="s">
        <v>85</v>
      </c>
      <c r="G9" s="88"/>
      <c r="H9" s="88"/>
      <c r="I9" s="88"/>
      <c r="J9" s="330"/>
      <c r="K9" s="79">
        <v>146</v>
      </c>
      <c r="L9" s="79">
        <v>72</v>
      </c>
      <c r="M9" s="79">
        <v>34</v>
      </c>
      <c r="N9" s="89">
        <v>21</v>
      </c>
      <c r="O9" s="90">
        <v>0</v>
      </c>
      <c r="P9" s="91">
        <f>N9+O9</f>
        <v>21</v>
      </c>
      <c r="Q9" s="80">
        <f>IFERROR(P9/M9,"-")</f>
        <v>0.61764705882353</v>
      </c>
      <c r="R9" s="79">
        <v>2</v>
      </c>
      <c r="S9" s="79">
        <v>4</v>
      </c>
      <c r="T9" s="80">
        <f>IFERROR(R9/(P9),"-")</f>
        <v>0.095238095238095</v>
      </c>
      <c r="U9" s="336"/>
      <c r="V9" s="82">
        <v>1</v>
      </c>
      <c r="W9" s="80">
        <f>IF(P9=0,"-",V9/P9)</f>
        <v>0.047619047619048</v>
      </c>
      <c r="X9" s="335">
        <v>77924</v>
      </c>
      <c r="Y9" s="336">
        <f>IFERROR(X9/P9,"-")</f>
        <v>3710.6666666667</v>
      </c>
      <c r="Z9" s="336">
        <f>IFERROR(X9/V9,"-")</f>
        <v>77924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4</v>
      </c>
      <c r="AN9" s="99">
        <f>IF(P9=0,"",IF(AM9=0,"",(AM9/P9)))</f>
        <v>0.19047619047619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0.047619047619048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7</v>
      </c>
      <c r="BF9" s="111">
        <f>IF(P9=0,"",IF(BE9=0,"",(BE9/P9)))</f>
        <v>0.33333333333333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3</v>
      </c>
      <c r="BO9" s="118">
        <f>IF(P9=0,"",IF(BN9=0,"",(BN9/P9)))</f>
        <v>0.14285714285714</v>
      </c>
      <c r="BP9" s="119">
        <v>1</v>
      </c>
      <c r="BQ9" s="120">
        <f>IFERROR(BP9/BN9,"-")</f>
        <v>0.33333333333333</v>
      </c>
      <c r="BR9" s="121">
        <v>77924</v>
      </c>
      <c r="BS9" s="122">
        <f>IFERROR(BR9/BN9,"-")</f>
        <v>25974.666666667</v>
      </c>
      <c r="BT9" s="123"/>
      <c r="BU9" s="123"/>
      <c r="BV9" s="123">
        <v>1</v>
      </c>
      <c r="BW9" s="124">
        <v>5</v>
      </c>
      <c r="BX9" s="125">
        <f>IF(P9=0,"",IF(BW9=0,"",(BW9/P9)))</f>
        <v>0.23809523809524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0.047619047619048</v>
      </c>
      <c r="CH9" s="133">
        <v>1</v>
      </c>
      <c r="CI9" s="134">
        <f>IFERROR(CH9/CF9,"-")</f>
        <v>1</v>
      </c>
      <c r="CJ9" s="135">
        <v>138000</v>
      </c>
      <c r="CK9" s="136">
        <f>IFERROR(CJ9/CF9,"-")</f>
        <v>138000</v>
      </c>
      <c r="CL9" s="137"/>
      <c r="CM9" s="137"/>
      <c r="CN9" s="137">
        <v>1</v>
      </c>
      <c r="CO9" s="138">
        <v>1</v>
      </c>
      <c r="CP9" s="139">
        <v>77924</v>
      </c>
      <c r="CQ9" s="139">
        <v>138000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0.16923076923077</v>
      </c>
      <c r="B10" s="347" t="s">
        <v>207</v>
      </c>
      <c r="C10" s="347" t="s">
        <v>208</v>
      </c>
      <c r="D10" s="347" t="s">
        <v>209</v>
      </c>
      <c r="E10" s="347"/>
      <c r="F10" s="347" t="s">
        <v>67</v>
      </c>
      <c r="G10" s="88" t="s">
        <v>210</v>
      </c>
      <c r="H10" s="88" t="s">
        <v>211</v>
      </c>
      <c r="I10" s="349" t="s">
        <v>143</v>
      </c>
      <c r="J10" s="330">
        <v>65000</v>
      </c>
      <c r="K10" s="79">
        <v>3</v>
      </c>
      <c r="L10" s="79">
        <v>0</v>
      </c>
      <c r="M10" s="79">
        <v>11</v>
      </c>
      <c r="N10" s="89">
        <v>1</v>
      </c>
      <c r="O10" s="90">
        <v>0</v>
      </c>
      <c r="P10" s="91">
        <f>N10+O10</f>
        <v>1</v>
      </c>
      <c r="Q10" s="80">
        <f>IFERROR(P10/M10,"-")</f>
        <v>0.090909090909091</v>
      </c>
      <c r="R10" s="79">
        <v>1</v>
      </c>
      <c r="S10" s="79">
        <v>0</v>
      </c>
      <c r="T10" s="80">
        <f>IFERROR(R10/(P10),"-")</f>
        <v>1</v>
      </c>
      <c r="U10" s="336">
        <f>IFERROR(J10/SUM(N10:O11),"-")</f>
        <v>8125</v>
      </c>
      <c r="V10" s="82">
        <v>1</v>
      </c>
      <c r="W10" s="80">
        <f>IF(P10=0,"-",V10/P10)</f>
        <v>1</v>
      </c>
      <c r="X10" s="335">
        <v>8000</v>
      </c>
      <c r="Y10" s="336">
        <f>IFERROR(X10/P10,"-")</f>
        <v>8000</v>
      </c>
      <c r="Z10" s="336">
        <f>IFERROR(X10/V10,"-")</f>
        <v>8000</v>
      </c>
      <c r="AA10" s="330">
        <f>SUM(X10:X11)-SUM(J10:J11)</f>
        <v>-54000</v>
      </c>
      <c r="AB10" s="83">
        <f>SUM(X10:X11)/SUM(J10:J11)</f>
        <v>0.16923076923077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1</v>
      </c>
      <c r="BO10" s="118">
        <f>IF(P10=0,"",IF(BN10=0,"",(BN10/P10)))</f>
        <v>1</v>
      </c>
      <c r="BP10" s="119">
        <v>1</v>
      </c>
      <c r="BQ10" s="120">
        <f>IFERROR(BP10/BN10,"-")</f>
        <v>1</v>
      </c>
      <c r="BR10" s="121">
        <v>8000</v>
      </c>
      <c r="BS10" s="122">
        <f>IFERROR(BR10/BN10,"-")</f>
        <v>8000</v>
      </c>
      <c r="BT10" s="123"/>
      <c r="BU10" s="123">
        <v>1</v>
      </c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8000</v>
      </c>
      <c r="CQ10" s="139">
        <v>8000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212</v>
      </c>
      <c r="C11" s="347"/>
      <c r="D11" s="347"/>
      <c r="E11" s="347"/>
      <c r="F11" s="347" t="s">
        <v>85</v>
      </c>
      <c r="G11" s="88"/>
      <c r="H11" s="88"/>
      <c r="I11" s="88"/>
      <c r="J11" s="330"/>
      <c r="K11" s="79">
        <v>61</v>
      </c>
      <c r="L11" s="79">
        <v>42</v>
      </c>
      <c r="M11" s="79">
        <v>18</v>
      </c>
      <c r="N11" s="89">
        <v>7</v>
      </c>
      <c r="O11" s="90">
        <v>0</v>
      </c>
      <c r="P11" s="91">
        <f>N11+O11</f>
        <v>7</v>
      </c>
      <c r="Q11" s="80">
        <f>IFERROR(P11/M11,"-")</f>
        <v>0.38888888888889</v>
      </c>
      <c r="R11" s="79">
        <v>1</v>
      </c>
      <c r="S11" s="79">
        <v>0</v>
      </c>
      <c r="T11" s="80">
        <f>IFERROR(R11/(P11),"-")</f>
        <v>0.14285714285714</v>
      </c>
      <c r="U11" s="336"/>
      <c r="V11" s="82">
        <v>1</v>
      </c>
      <c r="W11" s="80">
        <f>IF(P11=0,"-",V11/P11)</f>
        <v>0.14285714285714</v>
      </c>
      <c r="X11" s="335">
        <v>3000</v>
      </c>
      <c r="Y11" s="336">
        <f>IFERROR(X11/P11,"-")</f>
        <v>428.57142857143</v>
      </c>
      <c r="Z11" s="336">
        <f>IFERROR(X11/V11,"-")</f>
        <v>3000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0.14285714285714</v>
      </c>
      <c r="AX11" s="104">
        <v>1</v>
      </c>
      <c r="AY11" s="106">
        <f>IFERROR(AX11/AV11,"-")</f>
        <v>1</v>
      </c>
      <c r="AZ11" s="107">
        <v>3000</v>
      </c>
      <c r="BA11" s="108">
        <f>IFERROR(AZ11/AV11,"-")</f>
        <v>3000</v>
      </c>
      <c r="BB11" s="109">
        <v>1</v>
      </c>
      <c r="BC11" s="109"/>
      <c r="BD11" s="109"/>
      <c r="BE11" s="110">
        <v>1</v>
      </c>
      <c r="BF11" s="111">
        <f>IF(P11=0,"",IF(BE11=0,"",(BE11/P11)))</f>
        <v>0.14285714285714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2</v>
      </c>
      <c r="BO11" s="118">
        <f>IF(P11=0,"",IF(BN11=0,"",(BN11/P11)))</f>
        <v>0.28571428571429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2</v>
      </c>
      <c r="BX11" s="125">
        <f>IF(P11=0,"",IF(BW11=0,"",(BW11/P11)))</f>
        <v>0.28571428571429</v>
      </c>
      <c r="BY11" s="126">
        <v>1</v>
      </c>
      <c r="BZ11" s="127">
        <f>IFERROR(BY11/BW11,"-")</f>
        <v>0.5</v>
      </c>
      <c r="CA11" s="128">
        <v>3000</v>
      </c>
      <c r="CB11" s="129">
        <f>IFERROR(CA11/BW11,"-")</f>
        <v>1500</v>
      </c>
      <c r="CC11" s="130">
        <v>1</v>
      </c>
      <c r="CD11" s="130"/>
      <c r="CE11" s="130"/>
      <c r="CF11" s="131">
        <v>1</v>
      </c>
      <c r="CG11" s="132">
        <f>IF(P11=0,"",IF(CF11=0,"",(CF11/P11)))</f>
        <v>0.14285714285714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1</v>
      </c>
      <c r="CP11" s="139">
        <v>3000</v>
      </c>
      <c r="CQ11" s="139">
        <v>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1.7777777777778</v>
      </c>
      <c r="B12" s="347" t="s">
        <v>213</v>
      </c>
      <c r="C12" s="347" t="s">
        <v>214</v>
      </c>
      <c r="D12" s="347" t="s">
        <v>215</v>
      </c>
      <c r="E12" s="347"/>
      <c r="F12" s="347" t="s">
        <v>67</v>
      </c>
      <c r="G12" s="88" t="s">
        <v>216</v>
      </c>
      <c r="H12" s="88" t="s">
        <v>217</v>
      </c>
      <c r="I12" s="349" t="s">
        <v>159</v>
      </c>
      <c r="J12" s="330">
        <v>45000</v>
      </c>
      <c r="K12" s="79">
        <v>8</v>
      </c>
      <c r="L12" s="79">
        <v>0</v>
      </c>
      <c r="M12" s="79">
        <v>26</v>
      </c>
      <c r="N12" s="89">
        <v>4</v>
      </c>
      <c r="O12" s="90">
        <v>0</v>
      </c>
      <c r="P12" s="91">
        <f>N12+O12</f>
        <v>4</v>
      </c>
      <c r="Q12" s="80">
        <f>IFERROR(P12/M12,"-")</f>
        <v>0.15384615384615</v>
      </c>
      <c r="R12" s="79">
        <v>0</v>
      </c>
      <c r="S12" s="79">
        <v>1</v>
      </c>
      <c r="T12" s="80">
        <f>IFERROR(R12/(P12),"-")</f>
        <v>0</v>
      </c>
      <c r="U12" s="336">
        <f>IFERROR(J12/SUM(N12:O13),"-")</f>
        <v>2250</v>
      </c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>
        <f>SUM(X12:X13)-SUM(J12:J13)</f>
        <v>35000</v>
      </c>
      <c r="AB12" s="83">
        <f>SUM(X12:X13)/SUM(J12:J13)</f>
        <v>1.7777777777778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2</v>
      </c>
      <c r="AN12" s="99">
        <f>IF(P12=0,"",IF(AM12=0,"",(AM12/P12)))</f>
        <v>0.5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0.25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1</v>
      </c>
      <c r="BX12" s="125">
        <f>IF(P12=0,"",IF(BW12=0,"",(BW12/P12)))</f>
        <v>0.25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218</v>
      </c>
      <c r="C13" s="347"/>
      <c r="D13" s="347"/>
      <c r="E13" s="347"/>
      <c r="F13" s="347" t="s">
        <v>85</v>
      </c>
      <c r="G13" s="88"/>
      <c r="H13" s="88"/>
      <c r="I13" s="88"/>
      <c r="J13" s="330"/>
      <c r="K13" s="79">
        <v>75</v>
      </c>
      <c r="L13" s="79">
        <v>45</v>
      </c>
      <c r="M13" s="79">
        <v>28</v>
      </c>
      <c r="N13" s="89">
        <v>16</v>
      </c>
      <c r="O13" s="90">
        <v>0</v>
      </c>
      <c r="P13" s="91">
        <f>N13+O13</f>
        <v>16</v>
      </c>
      <c r="Q13" s="80">
        <f>IFERROR(P13/M13,"-")</f>
        <v>0.57142857142857</v>
      </c>
      <c r="R13" s="79">
        <v>4</v>
      </c>
      <c r="S13" s="79">
        <v>2</v>
      </c>
      <c r="T13" s="80">
        <f>IFERROR(R13/(P13),"-")</f>
        <v>0.25</v>
      </c>
      <c r="U13" s="336"/>
      <c r="V13" s="82">
        <v>1</v>
      </c>
      <c r="W13" s="80">
        <f>IF(P13=0,"-",V13/P13)</f>
        <v>0.0625</v>
      </c>
      <c r="X13" s="335">
        <v>80000</v>
      </c>
      <c r="Y13" s="336">
        <f>IFERROR(X13/P13,"-")</f>
        <v>5000</v>
      </c>
      <c r="Z13" s="336">
        <f>IFERROR(X13/V13,"-")</f>
        <v>80000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0.0625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1</v>
      </c>
      <c r="AW13" s="105">
        <f>IF(P13=0,"",IF(AV13=0,"",(AV13/P13)))</f>
        <v>0.0625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5</v>
      </c>
      <c r="BF13" s="111">
        <f>IF(P13=0,"",IF(BE13=0,"",(BE13/P13)))</f>
        <v>0.3125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3</v>
      </c>
      <c r="BO13" s="118">
        <f>IF(P13=0,"",IF(BN13=0,"",(BN13/P13)))</f>
        <v>0.1875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6</v>
      </c>
      <c r="BX13" s="125">
        <f>IF(P13=0,"",IF(BW13=0,"",(BW13/P13)))</f>
        <v>0.375</v>
      </c>
      <c r="BY13" s="126">
        <v>1</v>
      </c>
      <c r="BZ13" s="127">
        <f>IFERROR(BY13/BW13,"-")</f>
        <v>0.16666666666667</v>
      </c>
      <c r="CA13" s="128">
        <v>80000</v>
      </c>
      <c r="CB13" s="129">
        <f>IFERROR(CA13/BW13,"-")</f>
        <v>13333.333333333</v>
      </c>
      <c r="CC13" s="130"/>
      <c r="CD13" s="130"/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80000</v>
      </c>
      <c r="CQ13" s="139">
        <v>80000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0.31764705882353</v>
      </c>
      <c r="B14" s="347" t="s">
        <v>219</v>
      </c>
      <c r="C14" s="347" t="s">
        <v>214</v>
      </c>
      <c r="D14" s="347" t="s">
        <v>220</v>
      </c>
      <c r="E14" s="347"/>
      <c r="F14" s="347" t="s">
        <v>67</v>
      </c>
      <c r="G14" s="88" t="s">
        <v>221</v>
      </c>
      <c r="H14" s="88" t="s">
        <v>211</v>
      </c>
      <c r="I14" s="88" t="s">
        <v>222</v>
      </c>
      <c r="J14" s="330">
        <v>85000</v>
      </c>
      <c r="K14" s="79">
        <v>8</v>
      </c>
      <c r="L14" s="79">
        <v>0</v>
      </c>
      <c r="M14" s="79">
        <v>18</v>
      </c>
      <c r="N14" s="89">
        <v>5</v>
      </c>
      <c r="O14" s="90">
        <v>0</v>
      </c>
      <c r="P14" s="91">
        <f>N14+O14</f>
        <v>5</v>
      </c>
      <c r="Q14" s="80">
        <f>IFERROR(P14/M14,"-")</f>
        <v>0.27777777777778</v>
      </c>
      <c r="R14" s="79">
        <v>0</v>
      </c>
      <c r="S14" s="79">
        <v>2</v>
      </c>
      <c r="T14" s="80">
        <f>IFERROR(R14/(P14),"-")</f>
        <v>0</v>
      </c>
      <c r="U14" s="336">
        <f>IFERROR(J14/SUM(N14:O15),"-")</f>
        <v>3541.6666666667</v>
      </c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>
        <f>SUM(X14:X15)-SUM(J14:J15)</f>
        <v>-58000</v>
      </c>
      <c r="AB14" s="83">
        <f>SUM(X14:X15)/SUM(J14:J15)</f>
        <v>0.31764705882353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0.2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1</v>
      </c>
      <c r="AW14" s="105">
        <f>IF(P14=0,"",IF(AV14=0,"",(AV14/P14)))</f>
        <v>0.2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3</v>
      </c>
      <c r="BF14" s="111">
        <f>IF(P14=0,"",IF(BE14=0,"",(BE14/P14)))</f>
        <v>0.6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223</v>
      </c>
      <c r="C15" s="347"/>
      <c r="D15" s="347"/>
      <c r="E15" s="347"/>
      <c r="F15" s="347" t="s">
        <v>85</v>
      </c>
      <c r="G15" s="88"/>
      <c r="H15" s="88"/>
      <c r="I15" s="88"/>
      <c r="J15" s="330"/>
      <c r="K15" s="79">
        <v>97</v>
      </c>
      <c r="L15" s="79">
        <v>53</v>
      </c>
      <c r="M15" s="79">
        <v>30</v>
      </c>
      <c r="N15" s="89">
        <v>19</v>
      </c>
      <c r="O15" s="90">
        <v>0</v>
      </c>
      <c r="P15" s="91">
        <f>N15+O15</f>
        <v>19</v>
      </c>
      <c r="Q15" s="80">
        <f>IFERROR(P15/M15,"-")</f>
        <v>0.63333333333333</v>
      </c>
      <c r="R15" s="79">
        <v>1</v>
      </c>
      <c r="S15" s="79">
        <v>2</v>
      </c>
      <c r="T15" s="80">
        <f>IFERROR(R15/(P15),"-")</f>
        <v>0.052631578947368</v>
      </c>
      <c r="U15" s="336"/>
      <c r="V15" s="82">
        <v>4</v>
      </c>
      <c r="W15" s="80">
        <f>IF(P15=0,"-",V15/P15)</f>
        <v>0.21052631578947</v>
      </c>
      <c r="X15" s="335">
        <v>27000</v>
      </c>
      <c r="Y15" s="336">
        <f>IFERROR(X15/P15,"-")</f>
        <v>1421.0526315789</v>
      </c>
      <c r="Z15" s="336">
        <f>IFERROR(X15/V15,"-")</f>
        <v>6750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5</v>
      </c>
      <c r="BF15" s="111">
        <f>IF(P15=0,"",IF(BE15=0,"",(BE15/P15)))</f>
        <v>0.26315789473684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7</v>
      </c>
      <c r="BO15" s="118">
        <f>IF(P15=0,"",IF(BN15=0,"",(BN15/P15)))</f>
        <v>0.36842105263158</v>
      </c>
      <c r="BP15" s="119">
        <v>2</v>
      </c>
      <c r="BQ15" s="120">
        <f>IFERROR(BP15/BN15,"-")</f>
        <v>0.28571428571429</v>
      </c>
      <c r="BR15" s="121">
        <v>18000</v>
      </c>
      <c r="BS15" s="122">
        <f>IFERROR(BR15/BN15,"-")</f>
        <v>2571.4285714286</v>
      </c>
      <c r="BT15" s="123">
        <v>1</v>
      </c>
      <c r="BU15" s="123"/>
      <c r="BV15" s="123">
        <v>1</v>
      </c>
      <c r="BW15" s="124">
        <v>5</v>
      </c>
      <c r="BX15" s="125">
        <f>IF(P15=0,"",IF(BW15=0,"",(BW15/P15)))</f>
        <v>0.26315789473684</v>
      </c>
      <c r="BY15" s="126">
        <v>2</v>
      </c>
      <c r="BZ15" s="127">
        <f>IFERROR(BY15/BW15,"-")</f>
        <v>0.4</v>
      </c>
      <c r="CA15" s="128">
        <v>9000</v>
      </c>
      <c r="CB15" s="129">
        <f>IFERROR(CA15/BW15,"-")</f>
        <v>1800</v>
      </c>
      <c r="CC15" s="130">
        <v>1</v>
      </c>
      <c r="CD15" s="130">
        <v>1</v>
      </c>
      <c r="CE15" s="130"/>
      <c r="CF15" s="131">
        <v>2</v>
      </c>
      <c r="CG15" s="132">
        <f>IF(P15=0,"",IF(CF15=0,"",(CF15/P15)))</f>
        <v>0.10526315789474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4</v>
      </c>
      <c r="CP15" s="139">
        <v>27000</v>
      </c>
      <c r="CQ15" s="139">
        <v>15000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30"/>
      <c r="B16" s="85"/>
      <c r="C16" s="86"/>
      <c r="D16" s="86"/>
      <c r="E16" s="86"/>
      <c r="F16" s="87"/>
      <c r="G16" s="88"/>
      <c r="H16" s="88"/>
      <c r="I16" s="88"/>
      <c r="J16" s="331"/>
      <c r="K16" s="34"/>
      <c r="L16" s="34"/>
      <c r="M16" s="31"/>
      <c r="N16" s="23"/>
      <c r="O16" s="23"/>
      <c r="P16" s="23"/>
      <c r="Q16" s="32"/>
      <c r="R16" s="32"/>
      <c r="S16" s="23"/>
      <c r="T16" s="32"/>
      <c r="U16" s="337"/>
      <c r="V16" s="25"/>
      <c r="W16" s="25"/>
      <c r="X16" s="337"/>
      <c r="Y16" s="337"/>
      <c r="Z16" s="337"/>
      <c r="AA16" s="337"/>
      <c r="AB16" s="33"/>
      <c r="AC16" s="57"/>
      <c r="AD16" s="61"/>
      <c r="AE16" s="62"/>
      <c r="AF16" s="61"/>
      <c r="AG16" s="65"/>
      <c r="AH16" s="66"/>
      <c r="AI16" s="67"/>
      <c r="AJ16" s="68"/>
      <c r="AK16" s="68"/>
      <c r="AL16" s="68"/>
      <c r="AM16" s="61"/>
      <c r="AN16" s="62"/>
      <c r="AO16" s="61"/>
      <c r="AP16" s="65"/>
      <c r="AQ16" s="66"/>
      <c r="AR16" s="67"/>
      <c r="AS16" s="68"/>
      <c r="AT16" s="68"/>
      <c r="AU16" s="68"/>
      <c r="AV16" s="61"/>
      <c r="AW16" s="62"/>
      <c r="AX16" s="61"/>
      <c r="AY16" s="65"/>
      <c r="AZ16" s="66"/>
      <c r="BA16" s="67"/>
      <c r="BB16" s="68"/>
      <c r="BC16" s="68"/>
      <c r="BD16" s="68"/>
      <c r="BE16" s="61"/>
      <c r="BF16" s="62"/>
      <c r="BG16" s="61"/>
      <c r="BH16" s="65"/>
      <c r="BI16" s="66"/>
      <c r="BJ16" s="67"/>
      <c r="BK16" s="68"/>
      <c r="BL16" s="68"/>
      <c r="BM16" s="68"/>
      <c r="BN16" s="63"/>
      <c r="BO16" s="64"/>
      <c r="BP16" s="61"/>
      <c r="BQ16" s="65"/>
      <c r="BR16" s="66"/>
      <c r="BS16" s="67"/>
      <c r="BT16" s="68"/>
      <c r="BU16" s="68"/>
      <c r="BV16" s="68"/>
      <c r="BW16" s="63"/>
      <c r="BX16" s="64"/>
      <c r="BY16" s="61"/>
      <c r="BZ16" s="65"/>
      <c r="CA16" s="66"/>
      <c r="CB16" s="67"/>
      <c r="CC16" s="68"/>
      <c r="CD16" s="68"/>
      <c r="CE16" s="68"/>
      <c r="CF16" s="63"/>
      <c r="CG16" s="64"/>
      <c r="CH16" s="61"/>
      <c r="CI16" s="65"/>
      <c r="CJ16" s="66"/>
      <c r="CK16" s="67"/>
      <c r="CL16" s="68"/>
      <c r="CM16" s="68"/>
      <c r="CN16" s="68"/>
      <c r="CO16" s="69"/>
      <c r="CP16" s="66"/>
      <c r="CQ16" s="66"/>
      <c r="CR16" s="66"/>
      <c r="CS16" s="70"/>
    </row>
    <row r="17" spans="1:98">
      <c r="A17" s="30"/>
      <c r="B17" s="37"/>
      <c r="C17" s="21"/>
      <c r="D17" s="21"/>
      <c r="E17" s="21"/>
      <c r="F17" s="22"/>
      <c r="G17" s="36"/>
      <c r="H17" s="36"/>
      <c r="I17" s="73"/>
      <c r="J17" s="332"/>
      <c r="K17" s="34"/>
      <c r="L17" s="34"/>
      <c r="M17" s="31"/>
      <c r="N17" s="23"/>
      <c r="O17" s="23"/>
      <c r="P17" s="23"/>
      <c r="Q17" s="32"/>
      <c r="R17" s="32"/>
      <c r="S17" s="23"/>
      <c r="T17" s="32"/>
      <c r="U17" s="337"/>
      <c r="V17" s="25"/>
      <c r="W17" s="25"/>
      <c r="X17" s="337"/>
      <c r="Y17" s="337"/>
      <c r="Z17" s="337"/>
      <c r="AA17" s="337"/>
      <c r="AB17" s="33"/>
      <c r="AC17" s="59"/>
      <c r="AD17" s="61"/>
      <c r="AE17" s="62"/>
      <c r="AF17" s="61"/>
      <c r="AG17" s="65"/>
      <c r="AH17" s="66"/>
      <c r="AI17" s="67"/>
      <c r="AJ17" s="68"/>
      <c r="AK17" s="68"/>
      <c r="AL17" s="68"/>
      <c r="AM17" s="61"/>
      <c r="AN17" s="62"/>
      <c r="AO17" s="61"/>
      <c r="AP17" s="65"/>
      <c r="AQ17" s="66"/>
      <c r="AR17" s="67"/>
      <c r="AS17" s="68"/>
      <c r="AT17" s="68"/>
      <c r="AU17" s="68"/>
      <c r="AV17" s="61"/>
      <c r="AW17" s="62"/>
      <c r="AX17" s="61"/>
      <c r="AY17" s="65"/>
      <c r="AZ17" s="66"/>
      <c r="BA17" s="67"/>
      <c r="BB17" s="68"/>
      <c r="BC17" s="68"/>
      <c r="BD17" s="68"/>
      <c r="BE17" s="61"/>
      <c r="BF17" s="62"/>
      <c r="BG17" s="61"/>
      <c r="BH17" s="65"/>
      <c r="BI17" s="66"/>
      <c r="BJ17" s="67"/>
      <c r="BK17" s="68"/>
      <c r="BL17" s="68"/>
      <c r="BM17" s="68"/>
      <c r="BN17" s="63"/>
      <c r="BO17" s="64"/>
      <c r="BP17" s="61"/>
      <c r="BQ17" s="65"/>
      <c r="BR17" s="66"/>
      <c r="BS17" s="67"/>
      <c r="BT17" s="68"/>
      <c r="BU17" s="68"/>
      <c r="BV17" s="68"/>
      <c r="BW17" s="63"/>
      <c r="BX17" s="64"/>
      <c r="BY17" s="61"/>
      <c r="BZ17" s="65"/>
      <c r="CA17" s="66"/>
      <c r="CB17" s="67"/>
      <c r="CC17" s="68"/>
      <c r="CD17" s="68"/>
      <c r="CE17" s="68"/>
      <c r="CF17" s="63"/>
      <c r="CG17" s="64"/>
      <c r="CH17" s="61"/>
      <c r="CI17" s="65"/>
      <c r="CJ17" s="66"/>
      <c r="CK17" s="67"/>
      <c r="CL17" s="68"/>
      <c r="CM17" s="68"/>
      <c r="CN17" s="68"/>
      <c r="CO17" s="69"/>
      <c r="CP17" s="66"/>
      <c r="CQ17" s="66"/>
      <c r="CR17" s="66"/>
      <c r="CS17" s="70"/>
    </row>
    <row r="18" spans="1:98">
      <c r="A18" s="19">
        <f>AB18</f>
        <v>0.55179733333333</v>
      </c>
      <c r="B18" s="39"/>
      <c r="C18" s="39"/>
      <c r="D18" s="39"/>
      <c r="E18" s="39"/>
      <c r="F18" s="39"/>
      <c r="G18" s="40" t="s">
        <v>224</v>
      </c>
      <c r="H18" s="40"/>
      <c r="I18" s="40"/>
      <c r="J18" s="333">
        <f>SUM(J6:J17)</f>
        <v>375000</v>
      </c>
      <c r="K18" s="41">
        <f>SUM(K6:K17)</f>
        <v>487</v>
      </c>
      <c r="L18" s="41">
        <f>SUM(L6:L17)</f>
        <v>235</v>
      </c>
      <c r="M18" s="41">
        <f>SUM(M6:M17)</f>
        <v>268</v>
      </c>
      <c r="N18" s="41">
        <f>SUM(N6:N17)</f>
        <v>101</v>
      </c>
      <c r="O18" s="41">
        <f>SUM(O6:O17)</f>
        <v>0</v>
      </c>
      <c r="P18" s="41">
        <f>SUM(P6:P17)</f>
        <v>101</v>
      </c>
      <c r="Q18" s="42">
        <f>IFERROR(P18/M18,"-")</f>
        <v>0.37686567164179</v>
      </c>
      <c r="R18" s="76">
        <f>SUM(R6:R17)</f>
        <v>9</v>
      </c>
      <c r="S18" s="76">
        <f>SUM(S6:S17)</f>
        <v>19</v>
      </c>
      <c r="T18" s="42">
        <f>IFERROR(R18/P18,"-")</f>
        <v>0.089108910891089</v>
      </c>
      <c r="U18" s="338">
        <f>IFERROR(J18/P18,"-")</f>
        <v>3712.8712871287</v>
      </c>
      <c r="V18" s="44">
        <f>SUM(V6:V17)</f>
        <v>11</v>
      </c>
      <c r="W18" s="42">
        <f>IFERROR(V18/P18,"-")</f>
        <v>0.10891089108911</v>
      </c>
      <c r="X18" s="333">
        <f>SUM(X6:X17)</f>
        <v>206924</v>
      </c>
      <c r="Y18" s="333">
        <f>IFERROR(X18/P18,"-")</f>
        <v>2048.7524752475</v>
      </c>
      <c r="Z18" s="333">
        <f>IFERROR(X18/V18,"-")</f>
        <v>18811.272727273</v>
      </c>
      <c r="AA18" s="333">
        <f>X18-J18</f>
        <v>-168076</v>
      </c>
      <c r="AB18" s="45">
        <f>X18/J18</f>
        <v>0.55179733333333</v>
      </c>
      <c r="AC18" s="58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225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347" t="s">
        <v>226</v>
      </c>
      <c r="C6" s="347" t="s">
        <v>227</v>
      </c>
      <c r="D6" s="347" t="s">
        <v>228</v>
      </c>
      <c r="E6" s="347"/>
      <c r="F6" s="347" t="s">
        <v>67</v>
      </c>
      <c r="G6" s="88" t="s">
        <v>229</v>
      </c>
      <c r="H6" s="88" t="s">
        <v>230</v>
      </c>
      <c r="I6" s="88" t="s">
        <v>231</v>
      </c>
      <c r="J6" s="330">
        <v>65000</v>
      </c>
      <c r="K6" s="79">
        <v>19</v>
      </c>
      <c r="L6" s="79">
        <v>0</v>
      </c>
      <c r="M6" s="79">
        <v>88</v>
      </c>
      <c r="N6" s="89">
        <v>6</v>
      </c>
      <c r="O6" s="90">
        <v>0</v>
      </c>
      <c r="P6" s="91">
        <f>N6+O6</f>
        <v>6</v>
      </c>
      <c r="Q6" s="80">
        <f>IFERROR(P6/M6,"-")</f>
        <v>0.068181818181818</v>
      </c>
      <c r="R6" s="79">
        <v>0</v>
      </c>
      <c r="S6" s="79">
        <v>1</v>
      </c>
      <c r="T6" s="80">
        <f>IFERROR(R6/(P6),"-")</f>
        <v>0</v>
      </c>
      <c r="U6" s="336">
        <f>IFERROR(J6/SUM(N6:O7),"-")</f>
        <v>1547.619047619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-65000</v>
      </c>
      <c r="AB6" s="83">
        <f>SUM(X6:X7)/SUM(J6:J7)</f>
        <v>0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3</v>
      </c>
      <c r="AN6" s="99">
        <f>IF(P6=0,"",IF(AM6=0,"",(AM6/P6)))</f>
        <v>0.5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0.16666666666667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0.16666666666667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0.16666666666667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232</v>
      </c>
      <c r="C7" s="347"/>
      <c r="D7" s="347"/>
      <c r="E7" s="347"/>
      <c r="F7" s="347" t="s">
        <v>85</v>
      </c>
      <c r="G7" s="88"/>
      <c r="H7" s="88"/>
      <c r="I7" s="88"/>
      <c r="J7" s="330"/>
      <c r="K7" s="79">
        <v>166</v>
      </c>
      <c r="L7" s="79">
        <v>114</v>
      </c>
      <c r="M7" s="79">
        <v>60</v>
      </c>
      <c r="N7" s="89">
        <v>36</v>
      </c>
      <c r="O7" s="90">
        <v>0</v>
      </c>
      <c r="P7" s="91">
        <f>N7+O7</f>
        <v>36</v>
      </c>
      <c r="Q7" s="80">
        <f>IFERROR(P7/M7,"-")</f>
        <v>0.6</v>
      </c>
      <c r="R7" s="79">
        <v>1</v>
      </c>
      <c r="S7" s="79">
        <v>5</v>
      </c>
      <c r="T7" s="80">
        <f>IFERROR(R7/(P7),"-")</f>
        <v>0.027777777777778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10</v>
      </c>
      <c r="AN7" s="99">
        <f>IF(P7=0,"",IF(AM7=0,"",(AM7/P7)))</f>
        <v>0.27777777777778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5</v>
      </c>
      <c r="AW7" s="105">
        <f>IF(P7=0,"",IF(AV7=0,"",(AV7/P7)))</f>
        <v>0.13888888888889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8</v>
      </c>
      <c r="BF7" s="111">
        <f>IF(P7=0,"",IF(BE7=0,"",(BE7/P7)))</f>
        <v>0.22222222222222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11</v>
      </c>
      <c r="BO7" s="118">
        <f>IF(P7=0,"",IF(BN7=0,"",(BN7/P7)))</f>
        <v>0.30555555555556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0.055555555555556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10.208</v>
      </c>
      <c r="B8" s="347" t="s">
        <v>233</v>
      </c>
      <c r="C8" s="347" t="s">
        <v>234</v>
      </c>
      <c r="D8" s="347" t="s">
        <v>228</v>
      </c>
      <c r="E8" s="347" t="s">
        <v>235</v>
      </c>
      <c r="F8" s="347" t="s">
        <v>67</v>
      </c>
      <c r="G8" s="88" t="s">
        <v>236</v>
      </c>
      <c r="H8" s="88" t="s">
        <v>237</v>
      </c>
      <c r="I8" s="88" t="s">
        <v>238</v>
      </c>
      <c r="J8" s="330">
        <v>125000</v>
      </c>
      <c r="K8" s="79">
        <v>21</v>
      </c>
      <c r="L8" s="79">
        <v>0</v>
      </c>
      <c r="M8" s="79">
        <v>118</v>
      </c>
      <c r="N8" s="89">
        <v>11</v>
      </c>
      <c r="O8" s="90">
        <v>0</v>
      </c>
      <c r="P8" s="91">
        <f>N8+O8</f>
        <v>11</v>
      </c>
      <c r="Q8" s="80">
        <f>IFERROR(P8/M8,"-")</f>
        <v>0.093220338983051</v>
      </c>
      <c r="R8" s="79">
        <v>2</v>
      </c>
      <c r="S8" s="79">
        <v>4</v>
      </c>
      <c r="T8" s="80">
        <f>IFERROR(R8/(P8),"-")</f>
        <v>0.18181818181818</v>
      </c>
      <c r="U8" s="336">
        <f>IFERROR(J8/SUM(N8:O9),"-")</f>
        <v>1344.0860215054</v>
      </c>
      <c r="V8" s="82">
        <v>2</v>
      </c>
      <c r="W8" s="80">
        <f>IF(P8=0,"-",V8/P8)</f>
        <v>0.18181818181818</v>
      </c>
      <c r="X8" s="335">
        <v>865000</v>
      </c>
      <c r="Y8" s="336">
        <f>IFERROR(X8/P8,"-")</f>
        <v>78636.363636364</v>
      </c>
      <c r="Z8" s="336">
        <f>IFERROR(X8/V8,"-")</f>
        <v>432500</v>
      </c>
      <c r="AA8" s="330">
        <f>SUM(X8:X9)-SUM(J8:J9)</f>
        <v>1151000</v>
      </c>
      <c r="AB8" s="83">
        <f>SUM(X8:X9)/SUM(J8:J9)</f>
        <v>10.208</v>
      </c>
      <c r="AC8" s="77"/>
      <c r="AD8" s="92">
        <v>1</v>
      </c>
      <c r="AE8" s="93">
        <f>IF(P8=0,"",IF(AD8=0,"",(AD8/P8)))</f>
        <v>0.090909090909091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3</v>
      </c>
      <c r="AN8" s="99">
        <f>IF(P8=0,"",IF(AM8=0,"",(AM8/P8)))</f>
        <v>0.27272727272727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6</v>
      </c>
      <c r="AW8" s="105">
        <f>IF(P8=0,"",IF(AV8=0,"",(AV8/P8)))</f>
        <v>0.54545454545455</v>
      </c>
      <c r="AX8" s="104">
        <v>2</v>
      </c>
      <c r="AY8" s="106">
        <f>IFERROR(AX8/AV8,"-")</f>
        <v>0.33333333333333</v>
      </c>
      <c r="AZ8" s="107">
        <v>865000</v>
      </c>
      <c r="BA8" s="108">
        <f>IFERROR(AZ8/AV8,"-")</f>
        <v>144166.66666667</v>
      </c>
      <c r="BB8" s="109">
        <v>1</v>
      </c>
      <c r="BC8" s="109"/>
      <c r="BD8" s="109">
        <v>1</v>
      </c>
      <c r="BE8" s="110">
        <v>1</v>
      </c>
      <c r="BF8" s="111">
        <f>IF(P8=0,"",IF(BE8=0,"",(BE8/P8)))</f>
        <v>0.090909090909091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865000</v>
      </c>
      <c r="CQ8" s="139">
        <v>860000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347" t="s">
        <v>239</v>
      </c>
      <c r="C9" s="347"/>
      <c r="D9" s="347"/>
      <c r="E9" s="347"/>
      <c r="F9" s="347" t="s">
        <v>85</v>
      </c>
      <c r="G9" s="88"/>
      <c r="H9" s="88"/>
      <c r="I9" s="88"/>
      <c r="J9" s="330"/>
      <c r="K9" s="79">
        <v>240</v>
      </c>
      <c r="L9" s="79">
        <v>183</v>
      </c>
      <c r="M9" s="79">
        <v>176</v>
      </c>
      <c r="N9" s="89">
        <v>81</v>
      </c>
      <c r="O9" s="90">
        <v>1</v>
      </c>
      <c r="P9" s="91">
        <f>N9+O9</f>
        <v>82</v>
      </c>
      <c r="Q9" s="80">
        <f>IFERROR(P9/M9,"-")</f>
        <v>0.46590909090909</v>
      </c>
      <c r="R9" s="79">
        <v>9</v>
      </c>
      <c r="S9" s="79">
        <v>21</v>
      </c>
      <c r="T9" s="80">
        <f>IFERROR(R9/(P9),"-")</f>
        <v>0.10975609756098</v>
      </c>
      <c r="U9" s="336"/>
      <c r="V9" s="82">
        <v>4</v>
      </c>
      <c r="W9" s="80">
        <f>IF(P9=0,"-",V9/P9)</f>
        <v>0.048780487804878</v>
      </c>
      <c r="X9" s="335">
        <v>411000</v>
      </c>
      <c r="Y9" s="336">
        <f>IFERROR(X9/P9,"-")</f>
        <v>5012.1951219512</v>
      </c>
      <c r="Z9" s="336">
        <f>IFERROR(X9/V9,"-")</f>
        <v>102750</v>
      </c>
      <c r="AA9" s="330"/>
      <c r="AB9" s="83"/>
      <c r="AC9" s="77"/>
      <c r="AD9" s="92">
        <v>1</v>
      </c>
      <c r="AE9" s="93">
        <f>IF(P9=0,"",IF(AD9=0,"",(AD9/P9)))</f>
        <v>0.01219512195122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26</v>
      </c>
      <c r="AN9" s="99">
        <f>IF(P9=0,"",IF(AM9=0,"",(AM9/P9)))</f>
        <v>0.31707317073171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16</v>
      </c>
      <c r="AW9" s="105">
        <f>IF(P9=0,"",IF(AV9=0,"",(AV9/P9)))</f>
        <v>0.19512195121951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15</v>
      </c>
      <c r="BF9" s="111">
        <f>IF(P9=0,"",IF(BE9=0,"",(BE9/P9)))</f>
        <v>0.18292682926829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14</v>
      </c>
      <c r="BO9" s="118">
        <f>IF(P9=0,"",IF(BN9=0,"",(BN9/P9)))</f>
        <v>0.17073170731707</v>
      </c>
      <c r="BP9" s="119">
        <v>3</v>
      </c>
      <c r="BQ9" s="120">
        <f>IFERROR(BP9/BN9,"-")</f>
        <v>0.21428571428571</v>
      </c>
      <c r="BR9" s="121">
        <v>53000</v>
      </c>
      <c r="BS9" s="122">
        <f>IFERROR(BR9/BN9,"-")</f>
        <v>3785.7142857143</v>
      </c>
      <c r="BT9" s="123">
        <v>1</v>
      </c>
      <c r="BU9" s="123">
        <v>1</v>
      </c>
      <c r="BV9" s="123">
        <v>1</v>
      </c>
      <c r="BW9" s="124">
        <v>3</v>
      </c>
      <c r="BX9" s="125">
        <f>IF(P9=0,"",IF(BW9=0,"",(BW9/P9)))</f>
        <v>0.036585365853659</v>
      </c>
      <c r="BY9" s="126">
        <v>1</v>
      </c>
      <c r="BZ9" s="127">
        <f>IFERROR(BY9/BW9,"-")</f>
        <v>0.33333333333333</v>
      </c>
      <c r="CA9" s="128">
        <v>365000</v>
      </c>
      <c r="CB9" s="129">
        <f>IFERROR(CA9/BW9,"-")</f>
        <v>121666.66666667</v>
      </c>
      <c r="CC9" s="130"/>
      <c r="CD9" s="130"/>
      <c r="CE9" s="130">
        <v>1</v>
      </c>
      <c r="CF9" s="131">
        <v>7</v>
      </c>
      <c r="CG9" s="132">
        <f>IF(P9=0,"",IF(CF9=0,"",(CF9/P9)))</f>
        <v>0.085365853658537</v>
      </c>
      <c r="CH9" s="133">
        <v>1</v>
      </c>
      <c r="CI9" s="134">
        <f>IFERROR(CH9/CF9,"-")</f>
        <v>0.14285714285714</v>
      </c>
      <c r="CJ9" s="135">
        <v>8000</v>
      </c>
      <c r="CK9" s="136">
        <f>IFERROR(CJ9/CF9,"-")</f>
        <v>1142.8571428571</v>
      </c>
      <c r="CL9" s="137">
        <v>1</v>
      </c>
      <c r="CM9" s="137"/>
      <c r="CN9" s="137"/>
      <c r="CO9" s="138">
        <v>4</v>
      </c>
      <c r="CP9" s="139">
        <v>411000</v>
      </c>
      <c r="CQ9" s="139">
        <v>365000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33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7"/>
      <c r="V10" s="25"/>
      <c r="W10" s="25"/>
      <c r="X10" s="337"/>
      <c r="Y10" s="337"/>
      <c r="Z10" s="337"/>
      <c r="AA10" s="33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33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7"/>
      <c r="V11" s="25"/>
      <c r="W11" s="25"/>
      <c r="X11" s="337"/>
      <c r="Y11" s="337"/>
      <c r="Z11" s="337"/>
      <c r="AA11" s="33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6.7157894736842</v>
      </c>
      <c r="B12" s="39"/>
      <c r="C12" s="39"/>
      <c r="D12" s="39"/>
      <c r="E12" s="39"/>
      <c r="F12" s="39"/>
      <c r="G12" s="40" t="s">
        <v>240</v>
      </c>
      <c r="H12" s="40"/>
      <c r="I12" s="40"/>
      <c r="J12" s="333">
        <f>SUM(J6:J11)</f>
        <v>190000</v>
      </c>
      <c r="K12" s="41">
        <f>SUM(K6:K11)</f>
        <v>446</v>
      </c>
      <c r="L12" s="41">
        <f>SUM(L6:L11)</f>
        <v>297</v>
      </c>
      <c r="M12" s="41">
        <f>SUM(M6:M11)</f>
        <v>442</v>
      </c>
      <c r="N12" s="41">
        <f>SUM(N6:N11)</f>
        <v>134</v>
      </c>
      <c r="O12" s="41">
        <f>SUM(O6:O11)</f>
        <v>1</v>
      </c>
      <c r="P12" s="41">
        <f>SUM(P6:P11)</f>
        <v>135</v>
      </c>
      <c r="Q12" s="42">
        <f>IFERROR(P12/M12,"-")</f>
        <v>0.30542986425339</v>
      </c>
      <c r="R12" s="76">
        <f>SUM(R6:R11)</f>
        <v>12</v>
      </c>
      <c r="S12" s="76">
        <f>SUM(S6:S11)</f>
        <v>31</v>
      </c>
      <c r="T12" s="42">
        <f>IFERROR(R12/P12,"-")</f>
        <v>0.088888888888889</v>
      </c>
      <c r="U12" s="338">
        <f>IFERROR(J12/P12,"-")</f>
        <v>1407.4074074074</v>
      </c>
      <c r="V12" s="44">
        <f>SUM(V6:V11)</f>
        <v>6</v>
      </c>
      <c r="W12" s="42">
        <f>IFERROR(V12/P12,"-")</f>
        <v>0.044444444444444</v>
      </c>
      <c r="X12" s="333">
        <f>SUM(X6:X11)</f>
        <v>1276000</v>
      </c>
      <c r="Y12" s="333">
        <f>IFERROR(X12/P12,"-")</f>
        <v>9451.8518518519</v>
      </c>
      <c r="Z12" s="333">
        <f>IFERROR(X12/V12,"-")</f>
        <v>212666.66666667</v>
      </c>
      <c r="AA12" s="333">
        <f>X12-J12</f>
        <v>1086000</v>
      </c>
      <c r="AB12" s="45">
        <f>X12/J12</f>
        <v>6.7157894736842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241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242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243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244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>
        <f>Y6</f>
        <v>0.15400871459695</v>
      </c>
      <c r="B6" s="347" t="s">
        <v>245</v>
      </c>
      <c r="C6" s="347"/>
      <c r="D6" s="347" t="s">
        <v>67</v>
      </c>
      <c r="E6" s="175" t="s">
        <v>246</v>
      </c>
      <c r="F6" s="175" t="s">
        <v>247</v>
      </c>
      <c r="G6" s="340">
        <v>459000</v>
      </c>
      <c r="H6" s="340">
        <v>1500</v>
      </c>
      <c r="I6" s="176">
        <v>514</v>
      </c>
      <c r="J6" s="176">
        <v>0</v>
      </c>
      <c r="K6" s="176">
        <v>1239</v>
      </c>
      <c r="L6" s="177">
        <v>306</v>
      </c>
      <c r="M6" s="178">
        <v>248</v>
      </c>
      <c r="N6" s="179">
        <f>IFERROR(L6/K6,"-")</f>
        <v>0.24697336561743</v>
      </c>
      <c r="O6" s="176">
        <v>2</v>
      </c>
      <c r="P6" s="176">
        <v>132</v>
      </c>
      <c r="Q6" s="179">
        <f>IFERROR(O6/L6,"-")</f>
        <v>0.0065359477124183</v>
      </c>
      <c r="R6" s="180">
        <f>IFERROR(G6/SUM(L6:L6),"-")</f>
        <v>1500</v>
      </c>
      <c r="S6" s="181">
        <v>16</v>
      </c>
      <c r="T6" s="179">
        <f>IF(L6=0,"-",S6/L6)</f>
        <v>0.052287581699346</v>
      </c>
      <c r="U6" s="345">
        <v>70690</v>
      </c>
      <c r="V6" s="346">
        <f>IFERROR(U6/L6,"-")</f>
        <v>231.01307189542</v>
      </c>
      <c r="W6" s="346">
        <f>IFERROR(U6/S6,"-")</f>
        <v>4418.125</v>
      </c>
      <c r="X6" s="340">
        <f>SUM(U6:U6)-SUM(G6:G6)</f>
        <v>-388310</v>
      </c>
      <c r="Y6" s="183">
        <f>SUM(U6:U6)/SUM(G6:G6)</f>
        <v>0.15400871459695</v>
      </c>
      <c r="AA6" s="184">
        <v>58</v>
      </c>
      <c r="AB6" s="185">
        <f>IF(L6=0,"",IF(AA6=0,"",(AA6/L6)))</f>
        <v>0.18954248366013</v>
      </c>
      <c r="AC6" s="184">
        <v>1</v>
      </c>
      <c r="AD6" s="186">
        <f>IFERROR(AC6/AA6,"-")</f>
        <v>0.017241379310345</v>
      </c>
      <c r="AE6" s="187">
        <v>5000</v>
      </c>
      <c r="AF6" s="188">
        <f>IFERROR(AE6/AA6,"-")</f>
        <v>86.206896551724</v>
      </c>
      <c r="AG6" s="189">
        <v>1</v>
      </c>
      <c r="AH6" s="189"/>
      <c r="AI6" s="189"/>
      <c r="AJ6" s="190">
        <v>47</v>
      </c>
      <c r="AK6" s="191">
        <f>IF(L6=0,"",IF(AJ6=0,"",(AJ6/L6)))</f>
        <v>0.15359477124183</v>
      </c>
      <c r="AL6" s="190">
        <v>3</v>
      </c>
      <c r="AM6" s="192">
        <f>IFERROR(AL6/AJ6,"-")</f>
        <v>0.063829787234043</v>
      </c>
      <c r="AN6" s="193">
        <v>11525</v>
      </c>
      <c r="AO6" s="194">
        <f>IFERROR(AN6/AJ6,"-")</f>
        <v>245.21276595745</v>
      </c>
      <c r="AP6" s="195">
        <v>2</v>
      </c>
      <c r="AQ6" s="195"/>
      <c r="AR6" s="195">
        <v>1</v>
      </c>
      <c r="AS6" s="196">
        <v>37</v>
      </c>
      <c r="AT6" s="197">
        <f>IF(L6=0,"",IF(AS6=0,"",(AS6/L6)))</f>
        <v>0.12091503267974</v>
      </c>
      <c r="AU6" s="196">
        <v>1</v>
      </c>
      <c r="AV6" s="198">
        <f>IFERROR(AU6/AS6,"-")</f>
        <v>0.027027027027027</v>
      </c>
      <c r="AW6" s="199">
        <v>3000</v>
      </c>
      <c r="AX6" s="200">
        <f>IFERROR(AW6/AS6,"-")</f>
        <v>81.081081081081</v>
      </c>
      <c r="AY6" s="201">
        <v>1</v>
      </c>
      <c r="AZ6" s="201"/>
      <c r="BA6" s="201"/>
      <c r="BB6" s="202">
        <v>79</v>
      </c>
      <c r="BC6" s="203">
        <f>IF(L6=0,"",IF(BB6=0,"",(BB6/L6)))</f>
        <v>0.25816993464052</v>
      </c>
      <c r="BD6" s="202">
        <v>3</v>
      </c>
      <c r="BE6" s="204">
        <f>IFERROR(BD6/BB6,"-")</f>
        <v>0.037974683544304</v>
      </c>
      <c r="BF6" s="205">
        <v>11000</v>
      </c>
      <c r="BG6" s="206">
        <f>IFERROR(BF6/BB6,"-")</f>
        <v>139.24050632911</v>
      </c>
      <c r="BH6" s="207">
        <v>3</v>
      </c>
      <c r="BI6" s="207"/>
      <c r="BJ6" s="207"/>
      <c r="BK6" s="208">
        <v>63</v>
      </c>
      <c r="BL6" s="209">
        <f>IF(L6=0,"",IF(BK6=0,"",(BK6/L6)))</f>
        <v>0.20588235294118</v>
      </c>
      <c r="BM6" s="210">
        <v>6</v>
      </c>
      <c r="BN6" s="211">
        <f>IFERROR(BM6/BK6,"-")</f>
        <v>0.095238095238095</v>
      </c>
      <c r="BO6" s="212">
        <v>15165</v>
      </c>
      <c r="BP6" s="213">
        <f>IFERROR(BO6/BK6,"-")</f>
        <v>240.71428571429</v>
      </c>
      <c r="BQ6" s="214">
        <v>6</v>
      </c>
      <c r="BR6" s="214"/>
      <c r="BS6" s="214"/>
      <c r="BT6" s="215">
        <v>20</v>
      </c>
      <c r="BU6" s="216">
        <f>IF(L6=0,"",IF(BT6=0,"",(BT6/L6)))</f>
        <v>0.065359477124183</v>
      </c>
      <c r="BV6" s="217">
        <v>2</v>
      </c>
      <c r="BW6" s="218">
        <f>IFERROR(BV6/BT6,"-")</f>
        <v>0.1</v>
      </c>
      <c r="BX6" s="219">
        <v>25000</v>
      </c>
      <c r="BY6" s="220">
        <f>IFERROR(BX6/BT6,"-")</f>
        <v>1250</v>
      </c>
      <c r="BZ6" s="221"/>
      <c r="CA6" s="221">
        <v>1</v>
      </c>
      <c r="CB6" s="221">
        <v>1</v>
      </c>
      <c r="CC6" s="222">
        <v>2</v>
      </c>
      <c r="CD6" s="223">
        <f>IF(L6=0,"",IF(CC6=0,"",(CC6/L6)))</f>
        <v>0.0065359477124183</v>
      </c>
      <c r="CE6" s="224"/>
      <c r="CF6" s="225">
        <f>IFERROR(CE6/CC6,"-")</f>
        <v>0</v>
      </c>
      <c r="CG6" s="226"/>
      <c r="CH6" s="227">
        <f>IFERROR(CG6/CC6,"-")</f>
        <v>0</v>
      </c>
      <c r="CI6" s="228"/>
      <c r="CJ6" s="228"/>
      <c r="CK6" s="228"/>
      <c r="CL6" s="229">
        <v>16</v>
      </c>
      <c r="CM6" s="230">
        <v>70690</v>
      </c>
      <c r="CN6" s="230">
        <v>15000</v>
      </c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232"/>
      <c r="B7" s="151"/>
      <c r="C7" s="233"/>
      <c r="D7" s="234"/>
      <c r="E7" s="175"/>
      <c r="F7" s="175"/>
      <c r="G7" s="341"/>
      <c r="H7" s="341"/>
      <c r="I7" s="235"/>
      <c r="J7" s="235"/>
      <c r="K7" s="176"/>
      <c r="L7" s="176"/>
      <c r="M7" s="176"/>
      <c r="N7" s="236"/>
      <c r="O7" s="236"/>
      <c r="P7" s="176"/>
      <c r="Q7" s="236"/>
      <c r="R7" s="182"/>
      <c r="S7" s="182"/>
      <c r="T7" s="182"/>
      <c r="U7" s="345"/>
      <c r="V7" s="345"/>
      <c r="W7" s="345"/>
      <c r="X7" s="345"/>
      <c r="Y7" s="236"/>
      <c r="Z7" s="172"/>
      <c r="AA7" s="237"/>
      <c r="AB7" s="238"/>
      <c r="AC7" s="237"/>
      <c r="AD7" s="239"/>
      <c r="AE7" s="240"/>
      <c r="AF7" s="241"/>
      <c r="AG7" s="242"/>
      <c r="AH7" s="242"/>
      <c r="AI7" s="242"/>
      <c r="AJ7" s="237"/>
      <c r="AK7" s="238"/>
      <c r="AL7" s="237"/>
      <c r="AM7" s="239"/>
      <c r="AN7" s="240"/>
      <c r="AO7" s="241"/>
      <c r="AP7" s="242"/>
      <c r="AQ7" s="242"/>
      <c r="AR7" s="242"/>
      <c r="AS7" s="237"/>
      <c r="AT7" s="238"/>
      <c r="AU7" s="237"/>
      <c r="AV7" s="239"/>
      <c r="AW7" s="240"/>
      <c r="AX7" s="241"/>
      <c r="AY7" s="242"/>
      <c r="AZ7" s="242"/>
      <c r="BA7" s="242"/>
      <c r="BB7" s="237"/>
      <c r="BC7" s="238"/>
      <c r="BD7" s="237"/>
      <c r="BE7" s="239"/>
      <c r="BF7" s="240"/>
      <c r="BG7" s="241"/>
      <c r="BH7" s="242"/>
      <c r="BI7" s="242"/>
      <c r="BJ7" s="242"/>
      <c r="BK7" s="173"/>
      <c r="BL7" s="243"/>
      <c r="BM7" s="237"/>
      <c r="BN7" s="239"/>
      <c r="BO7" s="240"/>
      <c r="BP7" s="241"/>
      <c r="BQ7" s="242"/>
      <c r="BR7" s="242"/>
      <c r="BS7" s="242"/>
      <c r="BT7" s="173"/>
      <c r="BU7" s="243"/>
      <c r="BV7" s="237"/>
      <c r="BW7" s="239"/>
      <c r="BX7" s="240"/>
      <c r="BY7" s="241"/>
      <c r="BZ7" s="242"/>
      <c r="CA7" s="242"/>
      <c r="CB7" s="242"/>
      <c r="CC7" s="173"/>
      <c r="CD7" s="243"/>
      <c r="CE7" s="237"/>
      <c r="CF7" s="239"/>
      <c r="CG7" s="240"/>
      <c r="CH7" s="241"/>
      <c r="CI7" s="242"/>
      <c r="CJ7" s="242"/>
      <c r="CK7" s="242"/>
      <c r="CL7" s="244"/>
      <c r="CM7" s="240"/>
      <c r="CN7" s="240"/>
      <c r="CO7" s="240"/>
      <c r="CP7" s="245"/>
    </row>
    <row r="8" spans="1:96">
      <c r="A8" s="232"/>
      <c r="B8" s="246"/>
      <c r="C8" s="176"/>
      <c r="D8" s="176"/>
      <c r="E8" s="247"/>
      <c r="F8" s="248"/>
      <c r="G8" s="342"/>
      <c r="H8" s="342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249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166">
        <f>Y9</f>
        <v>0.15400871459695</v>
      </c>
      <c r="B9" s="250"/>
      <c r="C9" s="250"/>
      <c r="D9" s="250"/>
      <c r="E9" s="251" t="s">
        <v>248</v>
      </c>
      <c r="F9" s="251"/>
      <c r="G9" s="343">
        <f>SUM(G6:G8)</f>
        <v>459000</v>
      </c>
      <c r="H9" s="343"/>
      <c r="I9" s="250">
        <f>SUM(I6:I8)</f>
        <v>514</v>
      </c>
      <c r="J9" s="250">
        <f>SUM(J6:J8)</f>
        <v>0</v>
      </c>
      <c r="K9" s="250">
        <f>SUM(K6:K8)</f>
        <v>1239</v>
      </c>
      <c r="L9" s="250">
        <f>SUM(L6:L8)</f>
        <v>306</v>
      </c>
      <c r="M9" s="250">
        <f>SUM(M6:M8)</f>
        <v>248</v>
      </c>
      <c r="N9" s="252">
        <f>IFERROR(L9/K9,"-")</f>
        <v>0.24697336561743</v>
      </c>
      <c r="O9" s="253">
        <f>SUM(O6:O8)</f>
        <v>2</v>
      </c>
      <c r="P9" s="253">
        <f>SUM(P6:P8)</f>
        <v>132</v>
      </c>
      <c r="Q9" s="252">
        <f>IFERROR(O9/L9,"-")</f>
        <v>0.0065359477124183</v>
      </c>
      <c r="R9" s="254">
        <f>IFERROR(G9/L9,"-")</f>
        <v>1500</v>
      </c>
      <c r="S9" s="255">
        <f>SUM(S6:S8)</f>
        <v>16</v>
      </c>
      <c r="T9" s="252">
        <f>IFERROR(S9/L9,"-")</f>
        <v>0.052287581699346</v>
      </c>
      <c r="U9" s="343">
        <f>SUM(U6:U8)</f>
        <v>70690</v>
      </c>
      <c r="V9" s="343">
        <f>IFERROR(U9/L9,"-")</f>
        <v>231.01307189542</v>
      </c>
      <c r="W9" s="343">
        <f>IFERROR(U9/S9,"-")</f>
        <v>4418.125</v>
      </c>
      <c r="X9" s="343">
        <f>U9-G9</f>
        <v>-388310</v>
      </c>
      <c r="Y9" s="256">
        <f>U9/G9</f>
        <v>0.15400871459695</v>
      </c>
      <c r="Z9" s="257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8"/>
      <c r="AO9" s="258"/>
      <c r="AP9" s="258"/>
      <c r="AQ9" s="258"/>
      <c r="AR9" s="258"/>
      <c r="AS9" s="258"/>
      <c r="AT9" s="258"/>
      <c r="AU9" s="258"/>
      <c r="AV9" s="258"/>
      <c r="AW9" s="258"/>
      <c r="AX9" s="258"/>
      <c r="AY9" s="258"/>
      <c r="AZ9" s="258"/>
      <c r="BA9" s="258"/>
      <c r="BB9" s="258"/>
      <c r="BC9" s="258"/>
      <c r="BD9" s="258"/>
      <c r="BE9" s="258"/>
      <c r="BF9" s="258"/>
      <c r="BG9" s="258"/>
      <c r="BH9" s="258"/>
      <c r="BI9" s="258"/>
      <c r="BJ9" s="258"/>
      <c r="BK9" s="258"/>
      <c r="BL9" s="258"/>
      <c r="BM9" s="258"/>
      <c r="BN9" s="258"/>
      <c r="BO9" s="258"/>
      <c r="BP9" s="258"/>
      <c r="BQ9" s="258"/>
      <c r="BR9" s="258"/>
      <c r="BS9" s="258"/>
      <c r="BT9" s="258"/>
      <c r="BU9" s="258"/>
      <c r="BV9" s="258"/>
      <c r="BW9" s="258"/>
      <c r="BX9" s="258"/>
      <c r="BY9" s="258"/>
      <c r="BZ9" s="258"/>
      <c r="CA9" s="258"/>
      <c r="CB9" s="258"/>
      <c r="CC9" s="258"/>
      <c r="CD9" s="258"/>
      <c r="CE9" s="258"/>
      <c r="CF9" s="258"/>
      <c r="CG9" s="258"/>
      <c r="CH9" s="258"/>
      <c r="CI9" s="258"/>
      <c r="CJ9" s="258"/>
      <c r="CK9" s="258"/>
      <c r="CL9" s="258"/>
      <c r="CM9" s="258"/>
      <c r="CN9" s="258"/>
      <c r="CO9" s="258"/>
      <c r="CP9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249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242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250</v>
      </c>
      <c r="C6" s="347" t="s">
        <v>251</v>
      </c>
      <c r="D6" s="347" t="s">
        <v>88</v>
      </c>
      <c r="E6" s="175" t="s">
        <v>252</v>
      </c>
      <c r="F6" s="175" t="s">
        <v>247</v>
      </c>
      <c r="G6" s="340">
        <v>0</v>
      </c>
      <c r="H6" s="176">
        <v>1</v>
      </c>
      <c r="I6" s="176">
        <v>0</v>
      </c>
      <c r="J6" s="176">
        <v>13</v>
      </c>
      <c r="K6" s="177">
        <v>0</v>
      </c>
      <c r="L6" s="179">
        <f>IFERROR(K6/J6,"-")</f>
        <v>0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4.611703265109</v>
      </c>
      <c r="B7" s="347" t="s">
        <v>253</v>
      </c>
      <c r="C7" s="347" t="s">
        <v>251</v>
      </c>
      <c r="D7" s="347" t="s">
        <v>88</v>
      </c>
      <c r="E7" s="175" t="s">
        <v>254</v>
      </c>
      <c r="F7" s="175" t="s">
        <v>247</v>
      </c>
      <c r="G7" s="340">
        <v>7608475</v>
      </c>
      <c r="H7" s="176">
        <v>7731</v>
      </c>
      <c r="I7" s="176">
        <v>0</v>
      </c>
      <c r="J7" s="176">
        <v>309715</v>
      </c>
      <c r="K7" s="177">
        <v>3967</v>
      </c>
      <c r="L7" s="179">
        <f>IFERROR(K7/J7,"-")</f>
        <v>0.01280854979578</v>
      </c>
      <c r="M7" s="176">
        <v>202</v>
      </c>
      <c r="N7" s="176">
        <v>1469</v>
      </c>
      <c r="O7" s="179">
        <f>IFERROR(M7/(K7),"-")</f>
        <v>0.050920090748677</v>
      </c>
      <c r="P7" s="180">
        <f>IFERROR(G7/SUM(K7:K7),"-")</f>
        <v>1917.9417695992</v>
      </c>
      <c r="Q7" s="181">
        <v>543</v>
      </c>
      <c r="R7" s="179">
        <f>IF(K7=0,"-",Q7/K7)</f>
        <v>0.13687925384421</v>
      </c>
      <c r="S7" s="345">
        <v>35088029</v>
      </c>
      <c r="T7" s="346">
        <f>IFERROR(S7/K7,"-")</f>
        <v>8844.9783211495</v>
      </c>
      <c r="U7" s="346">
        <f>IFERROR(S7/Q7,"-")</f>
        <v>64618.837937385</v>
      </c>
      <c r="V7" s="340">
        <f>SUM(S7:S7)-SUM(G7:G7)</f>
        <v>27479554</v>
      </c>
      <c r="W7" s="183">
        <f>SUM(S7:S7)/SUM(G7:G7)</f>
        <v>4.611703265109</v>
      </c>
      <c r="Y7" s="184">
        <v>1</v>
      </c>
      <c r="Z7" s="185">
        <f>IF(K7=0,"",IF(Y7=0,"",(Y7/K7)))</f>
        <v>0.00025207965717167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58</v>
      </c>
      <c r="AI7" s="191">
        <f>IF(K7=0,"",IF(AH7=0,"",(AH7/K7)))</f>
        <v>0.014620620115957</v>
      </c>
      <c r="AJ7" s="190">
        <v>4</v>
      </c>
      <c r="AK7" s="192">
        <f>IFERROR(AJ7/AH7,"-")</f>
        <v>0.068965517241379</v>
      </c>
      <c r="AL7" s="193">
        <v>41165</v>
      </c>
      <c r="AM7" s="194">
        <f>IFERROR(AL7/AH7,"-")</f>
        <v>709.74137931034</v>
      </c>
      <c r="AN7" s="195">
        <v>2</v>
      </c>
      <c r="AO7" s="195">
        <v>1</v>
      </c>
      <c r="AP7" s="195">
        <v>1</v>
      </c>
      <c r="AQ7" s="196">
        <v>32</v>
      </c>
      <c r="AR7" s="197">
        <f>IF(K7=0,"",IF(AQ7=0,"",(AQ7/K7)))</f>
        <v>0.0080665490294933</v>
      </c>
      <c r="AS7" s="196">
        <v>3</v>
      </c>
      <c r="AT7" s="198">
        <f>IFERROR(AS7/AQ7,"-")</f>
        <v>0.09375</v>
      </c>
      <c r="AU7" s="199">
        <v>101000</v>
      </c>
      <c r="AV7" s="200">
        <f>IFERROR(AU7/AQ7,"-")</f>
        <v>3156.25</v>
      </c>
      <c r="AW7" s="201"/>
      <c r="AX7" s="201">
        <v>1</v>
      </c>
      <c r="AY7" s="201">
        <v>2</v>
      </c>
      <c r="AZ7" s="202">
        <v>319</v>
      </c>
      <c r="BA7" s="203">
        <f>IF(K7=0,"",IF(AZ7=0,"",(AZ7/K7)))</f>
        <v>0.080413410637762</v>
      </c>
      <c r="BB7" s="202">
        <v>24</v>
      </c>
      <c r="BC7" s="204">
        <f>IFERROR(BB7/AZ7,"-")</f>
        <v>0.075235109717868</v>
      </c>
      <c r="BD7" s="205">
        <v>216548</v>
      </c>
      <c r="BE7" s="206">
        <f>IFERROR(BD7/AZ7,"-")</f>
        <v>678.83385579937</v>
      </c>
      <c r="BF7" s="207">
        <v>13</v>
      </c>
      <c r="BG7" s="207">
        <v>7</v>
      </c>
      <c r="BH7" s="207">
        <v>4</v>
      </c>
      <c r="BI7" s="208">
        <v>2522</v>
      </c>
      <c r="BJ7" s="209">
        <f>IF(K7=0,"",IF(BI7=0,"",(BI7/K7)))</f>
        <v>0.63574489538694</v>
      </c>
      <c r="BK7" s="210">
        <v>317</v>
      </c>
      <c r="BL7" s="211">
        <f>IFERROR(BK7/BI7,"-")</f>
        <v>0.12569389373513</v>
      </c>
      <c r="BM7" s="212">
        <v>15702668</v>
      </c>
      <c r="BN7" s="213">
        <f>IFERROR(BM7/BI7,"-")</f>
        <v>6226.2759714512</v>
      </c>
      <c r="BO7" s="214">
        <v>145</v>
      </c>
      <c r="BP7" s="214">
        <v>61</v>
      </c>
      <c r="BQ7" s="214">
        <v>111</v>
      </c>
      <c r="BR7" s="215">
        <v>899</v>
      </c>
      <c r="BS7" s="216">
        <f>IF(K7=0,"",IF(BR7=0,"",(BR7/K7)))</f>
        <v>0.22661961179733</v>
      </c>
      <c r="BT7" s="217">
        <v>164</v>
      </c>
      <c r="BU7" s="218">
        <f>IFERROR(BT7/BR7,"-")</f>
        <v>0.18242491657397</v>
      </c>
      <c r="BV7" s="219">
        <v>13471899</v>
      </c>
      <c r="BW7" s="220">
        <f>IFERROR(BV7/BR7,"-")</f>
        <v>14985.427141268</v>
      </c>
      <c r="BX7" s="221">
        <v>66</v>
      </c>
      <c r="BY7" s="221">
        <v>24</v>
      </c>
      <c r="BZ7" s="221">
        <v>74</v>
      </c>
      <c r="CA7" s="222">
        <v>136</v>
      </c>
      <c r="CB7" s="223">
        <f>IF(K7=0,"",IF(CA7=0,"",(CA7/K7)))</f>
        <v>0.034282833375347</v>
      </c>
      <c r="CC7" s="224">
        <v>31</v>
      </c>
      <c r="CD7" s="225">
        <f>IFERROR(CC7/CA7,"-")</f>
        <v>0.22794117647059</v>
      </c>
      <c r="CE7" s="226">
        <v>5554749</v>
      </c>
      <c r="CF7" s="227">
        <f>IFERROR(CE7/CA7,"-")</f>
        <v>40843.742647059</v>
      </c>
      <c r="CG7" s="228">
        <v>8</v>
      </c>
      <c r="CH7" s="228">
        <v>7</v>
      </c>
      <c r="CI7" s="228">
        <v>16</v>
      </c>
      <c r="CJ7" s="229">
        <v>543</v>
      </c>
      <c r="CK7" s="230">
        <v>35088029</v>
      </c>
      <c r="CL7" s="230">
        <v>3760000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1.0005692528337</v>
      </c>
      <c r="B8" s="347" t="s">
        <v>255</v>
      </c>
      <c r="C8" s="347" t="s">
        <v>251</v>
      </c>
      <c r="D8" s="347" t="s">
        <v>88</v>
      </c>
      <c r="E8" s="175" t="s">
        <v>256</v>
      </c>
      <c r="F8" s="175" t="s">
        <v>247</v>
      </c>
      <c r="G8" s="340">
        <v>3300818</v>
      </c>
      <c r="H8" s="176">
        <v>2707</v>
      </c>
      <c r="I8" s="176">
        <v>0</v>
      </c>
      <c r="J8" s="176">
        <v>66694</v>
      </c>
      <c r="K8" s="177">
        <v>1522</v>
      </c>
      <c r="L8" s="179">
        <f>IFERROR(K8/J8,"-")</f>
        <v>0.02282064353615</v>
      </c>
      <c r="M8" s="176">
        <v>32</v>
      </c>
      <c r="N8" s="176">
        <v>638</v>
      </c>
      <c r="O8" s="179">
        <f>IFERROR(M8/(K8),"-")</f>
        <v>0.021024967148489</v>
      </c>
      <c r="P8" s="180">
        <f>IFERROR(G8/SUM(K8:K8),"-")</f>
        <v>2168.7371879106</v>
      </c>
      <c r="Q8" s="181">
        <v>161</v>
      </c>
      <c r="R8" s="179">
        <f>IF(K8=0,"-",Q8/K8)</f>
        <v>0.10578186596583</v>
      </c>
      <c r="S8" s="345">
        <v>3302697</v>
      </c>
      <c r="T8" s="346">
        <f>IFERROR(S8/K8,"-")</f>
        <v>2169.9717477004</v>
      </c>
      <c r="U8" s="346">
        <f>IFERROR(S8/Q8,"-")</f>
        <v>20513.645962733</v>
      </c>
      <c r="V8" s="340">
        <f>SUM(S8:S8)-SUM(G8:G8)</f>
        <v>1879</v>
      </c>
      <c r="W8" s="183">
        <f>SUM(S8:S8)/SUM(G8:G8)</f>
        <v>1.0005692528337</v>
      </c>
      <c r="Y8" s="184">
        <v>61</v>
      </c>
      <c r="Z8" s="185">
        <f>IF(K8=0,"",IF(Y8=0,"",(Y8/K8)))</f>
        <v>0.040078843626807</v>
      </c>
      <c r="AA8" s="184">
        <v>2</v>
      </c>
      <c r="AB8" s="186">
        <f>IFERROR(AA8/Y8,"-")</f>
        <v>0.032786885245902</v>
      </c>
      <c r="AC8" s="187">
        <v>5266</v>
      </c>
      <c r="AD8" s="188">
        <f>IFERROR(AC8/Y8,"-")</f>
        <v>86.327868852459</v>
      </c>
      <c r="AE8" s="189">
        <v>1</v>
      </c>
      <c r="AF8" s="189">
        <v>1</v>
      </c>
      <c r="AG8" s="189"/>
      <c r="AH8" s="190">
        <v>295</v>
      </c>
      <c r="AI8" s="191">
        <f>IF(K8=0,"",IF(AH8=0,"",(AH8/K8)))</f>
        <v>0.19382391590013</v>
      </c>
      <c r="AJ8" s="190">
        <v>15</v>
      </c>
      <c r="AK8" s="192">
        <f>IFERROR(AJ8/AH8,"-")</f>
        <v>0.050847457627119</v>
      </c>
      <c r="AL8" s="193">
        <v>43892</v>
      </c>
      <c r="AM8" s="194">
        <f>IFERROR(AL8/AH8,"-")</f>
        <v>148.78644067797</v>
      </c>
      <c r="AN8" s="195">
        <v>12</v>
      </c>
      <c r="AO8" s="195">
        <v>3</v>
      </c>
      <c r="AP8" s="195"/>
      <c r="AQ8" s="196">
        <v>162</v>
      </c>
      <c r="AR8" s="197">
        <f>IF(K8=0,"",IF(AQ8=0,"",(AQ8/K8)))</f>
        <v>0.10643889618922</v>
      </c>
      <c r="AS8" s="196">
        <v>9</v>
      </c>
      <c r="AT8" s="198">
        <f>IFERROR(AS8/AQ8,"-")</f>
        <v>0.055555555555556</v>
      </c>
      <c r="AU8" s="199">
        <v>33660</v>
      </c>
      <c r="AV8" s="200">
        <f>IFERROR(AU8/AQ8,"-")</f>
        <v>207.77777777778</v>
      </c>
      <c r="AW8" s="201">
        <v>7</v>
      </c>
      <c r="AX8" s="201">
        <v>1</v>
      </c>
      <c r="AY8" s="201">
        <v>1</v>
      </c>
      <c r="AZ8" s="202">
        <v>363</v>
      </c>
      <c r="BA8" s="203">
        <f>IF(K8=0,"",IF(AZ8=0,"",(AZ8/K8)))</f>
        <v>0.23850197109067</v>
      </c>
      <c r="BB8" s="202">
        <v>30</v>
      </c>
      <c r="BC8" s="204">
        <f>IFERROR(BB8/AZ8,"-")</f>
        <v>0.082644628099174</v>
      </c>
      <c r="BD8" s="205">
        <v>251059</v>
      </c>
      <c r="BE8" s="206">
        <f>IFERROR(BD8/AZ8,"-")</f>
        <v>691.62258953168</v>
      </c>
      <c r="BF8" s="207">
        <v>18</v>
      </c>
      <c r="BG8" s="207">
        <v>5</v>
      </c>
      <c r="BH8" s="207">
        <v>7</v>
      </c>
      <c r="BI8" s="208">
        <v>460</v>
      </c>
      <c r="BJ8" s="209">
        <f>IF(K8=0,"",IF(BI8=0,"",(BI8/K8)))</f>
        <v>0.30223390275953</v>
      </c>
      <c r="BK8" s="210">
        <v>64</v>
      </c>
      <c r="BL8" s="211">
        <f>IFERROR(BK8/BI8,"-")</f>
        <v>0.13913043478261</v>
      </c>
      <c r="BM8" s="212">
        <v>1002358</v>
      </c>
      <c r="BN8" s="213">
        <f>IFERROR(BM8/BI8,"-")</f>
        <v>2179.0391304348</v>
      </c>
      <c r="BO8" s="214">
        <v>31</v>
      </c>
      <c r="BP8" s="214">
        <v>12</v>
      </c>
      <c r="BQ8" s="214">
        <v>21</v>
      </c>
      <c r="BR8" s="215">
        <v>157</v>
      </c>
      <c r="BS8" s="216">
        <f>IF(K8=0,"",IF(BR8=0,"",(BR8/K8)))</f>
        <v>0.10315374507227</v>
      </c>
      <c r="BT8" s="217">
        <v>35</v>
      </c>
      <c r="BU8" s="218">
        <f>IFERROR(BT8/BR8,"-")</f>
        <v>0.22292993630573</v>
      </c>
      <c r="BV8" s="219">
        <v>1759560</v>
      </c>
      <c r="BW8" s="220">
        <f>IFERROR(BV8/BR8,"-")</f>
        <v>11207.388535032</v>
      </c>
      <c r="BX8" s="221">
        <v>11</v>
      </c>
      <c r="BY8" s="221">
        <v>6</v>
      </c>
      <c r="BZ8" s="221">
        <v>18</v>
      </c>
      <c r="CA8" s="222">
        <v>24</v>
      </c>
      <c r="CB8" s="223">
        <f>IF(K8=0,"",IF(CA8=0,"",(CA8/K8)))</f>
        <v>0.015768725361367</v>
      </c>
      <c r="CC8" s="224">
        <v>6</v>
      </c>
      <c r="CD8" s="225">
        <f>IFERROR(CC8/CA8,"-")</f>
        <v>0.25</v>
      </c>
      <c r="CE8" s="226">
        <v>206902</v>
      </c>
      <c r="CF8" s="227">
        <f>IFERROR(CE8/CA8,"-")</f>
        <v>8620.9166666667</v>
      </c>
      <c r="CG8" s="228">
        <v>3</v>
      </c>
      <c r="CH8" s="228">
        <v>1</v>
      </c>
      <c r="CI8" s="228">
        <v>2</v>
      </c>
      <c r="CJ8" s="229">
        <v>161</v>
      </c>
      <c r="CK8" s="230">
        <v>3302697</v>
      </c>
      <c r="CL8" s="230">
        <v>433000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232"/>
      <c r="B9" s="151"/>
      <c r="C9" s="233"/>
      <c r="D9" s="234"/>
      <c r="E9" s="175"/>
      <c r="F9" s="175"/>
      <c r="G9" s="341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172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232"/>
      <c r="B10" s="246"/>
      <c r="C10" s="176"/>
      <c r="D10" s="176"/>
      <c r="E10" s="247"/>
      <c r="F10" s="248"/>
      <c r="G10" s="342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249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166">
        <f>Z11</f>
        <v/>
      </c>
      <c r="B11" s="250"/>
      <c r="C11" s="250"/>
      <c r="D11" s="250"/>
      <c r="E11" s="251" t="s">
        <v>257</v>
      </c>
      <c r="F11" s="251"/>
      <c r="G11" s="343">
        <f>SUM(G6:G10)</f>
        <v>10909293</v>
      </c>
      <c r="H11" s="250">
        <f>SUM(H6:H10)</f>
        <v>10439</v>
      </c>
      <c r="I11" s="250">
        <f>SUM(I6:I10)</f>
        <v>0</v>
      </c>
      <c r="J11" s="250">
        <f>SUM(J6:J10)</f>
        <v>376422</v>
      </c>
      <c r="K11" s="250">
        <f>SUM(K6:K10)</f>
        <v>5489</v>
      </c>
      <c r="L11" s="252">
        <f>IFERROR(K11/J11,"-")</f>
        <v>0.014582038244311</v>
      </c>
      <c r="M11" s="253">
        <f>SUM(M6:M10)</f>
        <v>234</v>
      </c>
      <c r="N11" s="253">
        <f>SUM(N6:N10)</f>
        <v>2107</v>
      </c>
      <c r="O11" s="252">
        <f>IFERROR(M11/K11,"-")</f>
        <v>0.042630715977409</v>
      </c>
      <c r="P11" s="254">
        <f>IFERROR(G11/K11,"-")</f>
        <v>1987.4827837493</v>
      </c>
      <c r="Q11" s="255">
        <f>SUM(Q6:Q10)</f>
        <v>704</v>
      </c>
      <c r="R11" s="252">
        <f>IFERROR(Q11/K11,"-")</f>
        <v>0.12825651302605</v>
      </c>
      <c r="S11" s="343">
        <f>SUM(S6:S10)</f>
        <v>38390726</v>
      </c>
      <c r="T11" s="343">
        <f>IFERROR(S11/K11,"-")</f>
        <v>6994.120240481</v>
      </c>
      <c r="U11" s="343">
        <f>IFERROR(S11/Q11,"-")</f>
        <v>54532.28125</v>
      </c>
      <c r="V11" s="343">
        <f>S11-G11</f>
        <v>27481433</v>
      </c>
      <c r="W11" s="256">
        <f>S11/G11</f>
        <v>3.5190846922894</v>
      </c>
      <c r="X11" s="257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  <c r="AT11" s="258"/>
      <c r="AU11" s="258"/>
      <c r="AV11" s="258"/>
      <c r="AW11" s="258"/>
      <c r="AX11" s="258"/>
      <c r="AY11" s="258"/>
      <c r="AZ11" s="258"/>
      <c r="BA11" s="258"/>
      <c r="BB11" s="258"/>
      <c r="BC11" s="258"/>
      <c r="BD11" s="258"/>
      <c r="BE11" s="258"/>
      <c r="BF11" s="258"/>
      <c r="BG11" s="258"/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258"/>
      <c r="BS11" s="258"/>
      <c r="BT11" s="258"/>
      <c r="BU11" s="258"/>
      <c r="BV11" s="258"/>
      <c r="BW11" s="258"/>
      <c r="BX11" s="258"/>
      <c r="BY11" s="258"/>
      <c r="BZ11" s="258"/>
      <c r="CA11" s="258"/>
      <c r="CB11" s="258"/>
      <c r="CC11" s="258"/>
      <c r="CD11" s="258"/>
      <c r="CE11" s="258"/>
      <c r="CF11" s="258"/>
      <c r="CG11" s="258"/>
      <c r="CH11" s="258"/>
      <c r="CI11" s="258"/>
      <c r="CJ11" s="258"/>
      <c r="CK11" s="258"/>
      <c r="CL11" s="258"/>
      <c r="CM11" s="258"/>
      <c r="CN11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