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<sst xmlns="http://schemas.openxmlformats.org/spreadsheetml/2006/main" uniqueCount="213">
  <si>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</si>
  <si>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</si>
  <si>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</si>
  <si>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</si>
  <si>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</si>
  <si>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</si>
  <si>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</si>
  <si>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</si>
  <si>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</si>
  <si>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</si>
  <si>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</si>
  <si>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</si>
  <si>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</si>
  <si>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</si>
  <si>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</si>
  <si>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</si>
  <si>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</si>
  <si>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</si>
  <si>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</si>
  <si>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</si>
  <si>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</si>
  <si>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</si>
  <si>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</si>
  <si>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</si>
  <si>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</si>
  <si>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</si>
  <si>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</si>
  <si>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</si>
  <si>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</si>
  <si>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</si>
  <si>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</si>
  <si>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</si>
  <si>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</si>
  <si>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</si>
  <si>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</si>
  <si>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</si>
  <si>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</si>
  <si>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</si>
  <si>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</si>
  <si>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</si>
  <si>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</si>
  <si>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</si>
  <si>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</si>
  <si>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</si>
  <si>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</si>
  <si>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</si>
  <si>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</si>
  <si>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</si>
  <si>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</si>
  <si>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</si>
  <si>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</si>
  <si>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</si>
  <si>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</si>
  <si>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</si>
  <si>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</si>
  <si>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</si>
  <si>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</si>
  <si>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</si>
  <si>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</si>
  <si>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</si>
  <si>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</si>
  <si>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</si>
  <si>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ic1648</t>
  </si>
  <si>
    <t>右女３スマホ</t>
  </si>
  <si>
    <t>中高年の出会いの場である○○に危機</t>
  </si>
  <si>
    <t>lp01</t>
  </si>
  <si>
    <t>スポニチ関東</t>
  </si>
  <si>
    <t>4C終面全5段</t>
  </si>
  <si>
    <t>5月16日(土)</t>
  </si>
  <si>
    <t>ic1649</t>
  </si>
  <si>
    <t>スポニチ関西</t>
  </si>
  <si>
    <t>5月15日(金)</t>
  </si>
  <si>
    <t>ic1650</t>
  </si>
  <si>
    <t>スポニチ西部</t>
  </si>
  <si>
    <t>ic1651</t>
  </si>
  <si>
    <t>スポニチ北海道</t>
  </si>
  <si>
    <t>ic1652</t>
  </si>
  <si>
    <t>(空電共通)</t>
  </si>
  <si>
    <t>空電</t>
  </si>
  <si>
    <t>空電 (共通)</t>
  </si>
  <si>
    <t>ic1653</t>
  </si>
  <si>
    <t>学生いません！ギャルもいません！熟女！熟女！熟女！熟女！</t>
  </si>
  <si>
    <t>サンスポ関西</t>
  </si>
  <si>
    <t>5月03日(日)</t>
  </si>
  <si>
    <t>ic1654</t>
  </si>
  <si>
    <t>ic1655</t>
  </si>
  <si>
    <t>サンスポ関東</t>
  </si>
  <si>
    <t>全5段</t>
  </si>
  <si>
    <t>5月09日(土)</t>
  </si>
  <si>
    <t>ic1656</t>
  </si>
  <si>
    <t>ic1657</t>
  </si>
  <si>
    <t>デリヘル版</t>
  </si>
  <si>
    <t>(新txt)もう50代の熟女だけど</t>
  </si>
  <si>
    <t>5月23日(土)</t>
  </si>
  <si>
    <t>ic1658</t>
  </si>
  <si>
    <t>ic1659</t>
  </si>
  <si>
    <t>スポーツ報知関西</t>
  </si>
  <si>
    <t>全5段つかみ4回</t>
  </si>
  <si>
    <t>ic1660</t>
  </si>
  <si>
    <t>ic1661</t>
  </si>
  <si>
    <t>サプリ版</t>
  </si>
  <si>
    <t>ic1662</t>
  </si>
  <si>
    <t>デリヘル版2</t>
  </si>
  <si>
    <t>出会い求人</t>
  </si>
  <si>
    <t>ic1663</t>
  </si>
  <si>
    <t>ic1664</t>
  </si>
  <si>
    <t>①求人風</t>
  </si>
  <si>
    <t>①もう５０代の熟女だけど、試しに付き合ってみる？</t>
  </si>
  <si>
    <t>半2段・半3段つかみ10段保証</t>
  </si>
  <si>
    <t>1～10日</t>
  </si>
  <si>
    <t>ic1665</t>
  </si>
  <si>
    <t>②新版</t>
  </si>
  <si>
    <t>②中高年の出会いの場である○○に危機</t>
  </si>
  <si>
    <t>11～20日</t>
  </si>
  <si>
    <t>ic1666</t>
  </si>
  <si>
    <t>③大正版</t>
  </si>
  <si>
    <t>③学生いません！ギャルもいません！熟女！熟女！熟女！熟女！</t>
  </si>
  <si>
    <t>21～31日</t>
  </si>
  <si>
    <t>ic1667</t>
  </si>
  <si>
    <t>ic1668</t>
  </si>
  <si>
    <t>ic1669</t>
  </si>
  <si>
    <t>ic1670</t>
  </si>
  <si>
    <t>ic1671</t>
  </si>
  <si>
    <t>ic1672</t>
  </si>
  <si>
    <t>デイリースポーツ関西</t>
  </si>
  <si>
    <t>半2段つかみ20段保証</t>
  </si>
  <si>
    <t>20段保証</t>
  </si>
  <si>
    <t>ic1673</t>
  </si>
  <si>
    <t>ic1674</t>
  </si>
  <si>
    <t>ic1675</t>
  </si>
  <si>
    <t>④黒：右女3</t>
  </si>
  <si>
    <t>④学生いません！ギャルもいません！熟女！熟女！熟女！熟女！</t>
  </si>
  <si>
    <t>ic1676</t>
  </si>
  <si>
    <t>ic1677</t>
  </si>
  <si>
    <t>ニッカン関西</t>
  </si>
  <si>
    <t>半2段つかみ１0段保証</t>
  </si>
  <si>
    <t>ic1678</t>
  </si>
  <si>
    <t>ic1679</t>
  </si>
  <si>
    <t>ic1680</t>
  </si>
  <si>
    <t>ic1681</t>
  </si>
  <si>
    <t>5月21日(木)</t>
  </si>
  <si>
    <t>ic1682</t>
  </si>
  <si>
    <t>ic1697</t>
  </si>
  <si>
    <t>黒：右女３スマホ</t>
  </si>
  <si>
    <t>スポニチ関東　GW特価</t>
  </si>
  <si>
    <t>5月06日(水)</t>
  </si>
  <si>
    <t>ic1698</t>
  </si>
  <si>
    <t>ic1683</t>
  </si>
  <si>
    <t>5月24日(日)</t>
  </si>
  <si>
    <t>ic1684</t>
  </si>
  <si>
    <t>ic1699</t>
  </si>
  <si>
    <t>スポニチ関西　GW特価</t>
  </si>
  <si>
    <t>5月01日(金)</t>
  </si>
  <si>
    <t>ic1700</t>
  </si>
  <si>
    <t>ic1687</t>
  </si>
  <si>
    <t>5月17日(日)</t>
  </si>
  <si>
    <t>ic1688</t>
  </si>
  <si>
    <t>ic1689</t>
  </si>
  <si>
    <t>ic1690</t>
  </si>
  <si>
    <t>ic1691</t>
  </si>
  <si>
    <t>ic1692</t>
  </si>
  <si>
    <t>ic1693</t>
  </si>
  <si>
    <t>九スポ</t>
  </si>
  <si>
    <t>ic1694</t>
  </si>
  <si>
    <t>ic1695</t>
  </si>
  <si>
    <t>東スポ・大スポ・九スポ・中京</t>
  </si>
  <si>
    <t>記事枠</t>
  </si>
  <si>
    <t>ic1696</t>
  </si>
  <si>
    <t>ic1701</t>
  </si>
  <si>
    <t>(新登録まわり)黒：右女3</t>
  </si>
  <si>
    <t>もう50代の熟女だけど</t>
  </si>
  <si>
    <t>サンスポ関東 GW特価</t>
  </si>
  <si>
    <t>5月05日(火)</t>
  </si>
  <si>
    <t>ic1702</t>
  </si>
  <si>
    <t>ic1703</t>
  </si>
  <si>
    <t>5月31日(日)</t>
  </si>
  <si>
    <t>ic1704</t>
  </si>
  <si>
    <t>新聞 TOTAL</t>
  </si>
  <si>
    <t>●雑誌 広告</t>
  </si>
  <si>
    <t>za163</t>
  </si>
  <si>
    <t>芸文社</t>
  </si>
  <si>
    <t>新50代</t>
  </si>
  <si>
    <t>待ってりゃ声かけてくれる</t>
  </si>
  <si>
    <t>カミオン</t>
  </si>
  <si>
    <t>4C1P</t>
  </si>
  <si>
    <t>za164</t>
  </si>
  <si>
    <t>ad626</t>
  </si>
  <si>
    <t>コアマガジン</t>
  </si>
  <si>
    <t>5P風俗ヘスティア(高宮菜々子さん)</t>
  </si>
  <si>
    <t>実話BUNKA超タブー</t>
  </si>
  <si>
    <t>1C5P</t>
  </si>
  <si>
    <t>ad627</t>
  </si>
  <si>
    <t>ad628</t>
  </si>
  <si>
    <t>大洋図書</t>
  </si>
  <si>
    <t>5P元祖</t>
  </si>
  <si>
    <t>実話ナックルズGOLD</t>
  </si>
  <si>
    <t>5月08日(金)</t>
  </si>
  <si>
    <t>ad629</t>
  </si>
  <si>
    <t>ad630</t>
  </si>
  <si>
    <t>別冊ラヴァーズ</t>
  </si>
  <si>
    <t>5月22日(金)</t>
  </si>
  <si>
    <t>ad631</t>
  </si>
  <si>
    <t>雑誌 TOTAL</t>
  </si>
  <si>
    <t>●DVD 広告</t>
  </si>
  <si>
    <t>pa535</t>
  </si>
  <si>
    <t>楽楽出版</t>
  </si>
  <si>
    <t>DVD4コマ-ヘスティア</t>
  </si>
  <si>
    <t>毎月売</t>
  </si>
  <si>
    <t>EXCITING MAX!SPECIAL</t>
  </si>
  <si>
    <t>DVD袋裏1C+DVDコンテンツ枠</t>
  </si>
  <si>
    <t>5月11日(月)</t>
  </si>
  <si>
    <t>pa536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</si>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</sst>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55</v>
      </c>
      <c r="D6" s="180">
        <v>4266000</v>
      </c>
      <c r="E6" s="79">
        <v>2015</v>
      </c>
      <c r="F6" s="79">
        <v>819</v>
      </c>
      <c r="G6" s="79">
        <v>2508</v>
      </c>
      <c r="H6" s="89">
        <v>409</v>
      </c>
      <c r="I6" s="90">
        <v>1</v>
      </c>
      <c r="J6" s="143">
        <f>H6+I6</f>
        <v>410</v>
      </c>
      <c r="K6" s="80">
        <f>IFERROR(J6/G6,"-")</f>
        <v>0.16347687400319</v>
      </c>
      <c r="L6" s="79">
        <v>50</v>
      </c>
      <c r="M6" s="79">
        <v>73</v>
      </c>
      <c r="N6" s="80">
        <f>IFERROR(L6/J6,"-")</f>
        <v>0.1219512195122</v>
      </c>
      <c r="O6" s="81">
        <f>IFERROR(D6/J6,"-")</f>
        <v>10404.87804878</v>
      </c>
      <c r="P6" s="82">
        <v>93</v>
      </c>
      <c r="Q6" s="80">
        <f>IFERROR(P6/J6,"-")</f>
        <v>0.22682926829268</v>
      </c>
      <c r="R6" s="185">
        <v>11831560</v>
      </c>
      <c r="S6" s="186">
        <f>IFERROR(R6/J6,"-")</f>
        <v>28857.463414634</v>
      </c>
      <c r="T6" s="186">
        <f>IFERROR(R6/P6,"-")</f>
        <v>127221.07526882</v>
      </c>
      <c r="U6" s="180">
        <f>IFERROR(R6-D6,"-")</f>
        <v>7565560</v>
      </c>
      <c r="V6" s="83">
        <f>R6/D6</f>
        <v>2.7734552273793</v>
      </c>
      <c r="W6" s="77"/>
      <c r="X6" s="142"/>
    </row>
    <row r="7" spans="1:24">
      <c r="A7" s="78"/>
      <c r="B7" s="84" t="s">
        <v>24</v>
      </c>
      <c r="C7" s="84">
        <v>8</v>
      </c>
      <c r="D7" s="180">
        <v>372000</v>
      </c>
      <c r="E7" s="79">
        <v>631</v>
      </c>
      <c r="F7" s="79">
        <v>334</v>
      </c>
      <c r="G7" s="79">
        <v>431</v>
      </c>
      <c r="H7" s="89">
        <v>122</v>
      </c>
      <c r="I7" s="90">
        <v>0</v>
      </c>
      <c r="J7" s="143">
        <f>H7+I7</f>
        <v>122</v>
      </c>
      <c r="K7" s="80">
        <f>IFERROR(J7/G7,"-")</f>
        <v>0.2830626450116</v>
      </c>
      <c r="L7" s="79">
        <v>19</v>
      </c>
      <c r="M7" s="79">
        <v>12</v>
      </c>
      <c r="N7" s="80">
        <f>IFERROR(L7/J7,"-")</f>
        <v>0.15573770491803</v>
      </c>
      <c r="O7" s="81">
        <f>IFERROR(D7/J7,"-")</f>
        <v>3049.1803278689</v>
      </c>
      <c r="P7" s="82">
        <v>26</v>
      </c>
      <c r="Q7" s="80">
        <f>IFERROR(P7/J7,"-")</f>
        <v>0.21311475409836</v>
      </c>
      <c r="R7" s="185">
        <v>1501500</v>
      </c>
      <c r="S7" s="186">
        <f>IFERROR(R7/J7,"-")</f>
        <v>12307.37704918</v>
      </c>
      <c r="T7" s="186">
        <f>IFERROR(R7/P7,"-")</f>
        <v>57750</v>
      </c>
      <c r="U7" s="180">
        <f>IFERROR(R7-D7,"-")</f>
        <v>1129500</v>
      </c>
      <c r="V7" s="83">
        <f>R7/D7</f>
        <v>4.0362903225806</v>
      </c>
      <c r="W7" s="77"/>
      <c r="X7" s="142"/>
    </row>
    <row r="8" spans="1:24">
      <c r="A8" s="78"/>
      <c r="B8" s="84" t="s">
        <v>25</v>
      </c>
      <c r="C8" s="84">
        <v>2</v>
      </c>
      <c r="D8" s="180">
        <v>222000</v>
      </c>
      <c r="E8" s="79">
        <v>598</v>
      </c>
      <c r="F8" s="79">
        <v>379</v>
      </c>
      <c r="G8" s="79">
        <v>601</v>
      </c>
      <c r="H8" s="89">
        <v>170</v>
      </c>
      <c r="I8" s="90">
        <v>3</v>
      </c>
      <c r="J8" s="143">
        <f>H8+I8</f>
        <v>173</v>
      </c>
      <c r="K8" s="80">
        <f>IFERROR(J8/G8,"-")</f>
        <v>0.28785357737105</v>
      </c>
      <c r="L8" s="79">
        <v>9</v>
      </c>
      <c r="M8" s="79">
        <v>42</v>
      </c>
      <c r="N8" s="80">
        <f>IFERROR(L8/J8,"-")</f>
        <v>0.052023121387283</v>
      </c>
      <c r="O8" s="81">
        <f>IFERROR(D8/J8,"-")</f>
        <v>1283.2369942197</v>
      </c>
      <c r="P8" s="82">
        <v>6</v>
      </c>
      <c r="Q8" s="80">
        <f>IFERROR(P8/J8,"-")</f>
        <v>0.034682080924855</v>
      </c>
      <c r="R8" s="185">
        <v>2031000</v>
      </c>
      <c r="S8" s="186">
        <f>IFERROR(R8/J8,"-")</f>
        <v>11739.884393064</v>
      </c>
      <c r="T8" s="186">
        <f>IFERROR(R8/P8,"-")</f>
        <v>338500</v>
      </c>
      <c r="U8" s="180">
        <f>IFERROR(R8-D8,"-")</f>
        <v>1809000</v>
      </c>
      <c r="V8" s="83">
        <f>R8/D8</f>
        <v>9.1486486486486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4860000</v>
      </c>
      <c r="E11" s="41">
        <f>SUM(E6:E9)</f>
        <v>3244</v>
      </c>
      <c r="F11" s="41">
        <f>SUM(F6:F9)</f>
        <v>1532</v>
      </c>
      <c r="G11" s="41">
        <f>SUM(G6:G9)</f>
        <v>3540</v>
      </c>
      <c r="H11" s="41">
        <f>SUM(H6:H9)</f>
        <v>701</v>
      </c>
      <c r="I11" s="41">
        <f>SUM(I6:I9)</f>
        <v>4</v>
      </c>
      <c r="J11" s="41">
        <f>SUM(J6:J9)</f>
        <v>705</v>
      </c>
      <c r="K11" s="42">
        <f>IFERROR(J11/G11,"-")</f>
        <v>0.19915254237288</v>
      </c>
      <c r="L11" s="76">
        <f>SUM(L6:L9)</f>
        <v>78</v>
      </c>
      <c r="M11" s="76">
        <f>SUM(M6:M9)</f>
        <v>127</v>
      </c>
      <c r="N11" s="42">
        <f>IFERROR(L11/J11,"-")</f>
        <v>0.11063829787234</v>
      </c>
      <c r="O11" s="43">
        <f>IFERROR(D11/J11,"-")</f>
        <v>6893.6170212766</v>
      </c>
      <c r="P11" s="44">
        <f>SUM(P6:P9)</f>
        <v>125</v>
      </c>
      <c r="Q11" s="42">
        <f>IFERROR(P11/J11,"-")</f>
        <v>0.17730496453901</v>
      </c>
      <c r="R11" s="183">
        <f>SUM(R6:R9)</f>
        <v>15364060</v>
      </c>
      <c r="S11" s="183">
        <f>IFERROR(R11/J11,"-")</f>
        <v>21792.992907801</v>
      </c>
      <c r="T11" s="183">
        <f>IFERROR(P11/P11,"-")</f>
        <v>1</v>
      </c>
      <c r="U11" s="183">
        <f>SUM(U6:U9)</f>
        <v>10504060</v>
      </c>
      <c r="V11" s="45">
        <f>IFERROR(R11/D11,"-")</f>
        <v>3.161329218107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0.76904761904762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840000</v>
      </c>
      <c r="K6" s="79">
        <v>32</v>
      </c>
      <c r="L6" s="79">
        <v>0</v>
      </c>
      <c r="M6" s="79">
        <v>102</v>
      </c>
      <c r="N6" s="89">
        <v>12</v>
      </c>
      <c r="O6" s="90">
        <v>0</v>
      </c>
      <c r="P6" s="91">
        <f>N6+O6</f>
        <v>12</v>
      </c>
      <c r="Q6" s="80">
        <f>IFERROR(P6/M6,"-")</f>
        <v>0.11764705882353</v>
      </c>
      <c r="R6" s="79">
        <v>2</v>
      </c>
      <c r="S6" s="79">
        <v>1</v>
      </c>
      <c r="T6" s="80">
        <f>IFERROR(R6/(P6),"-")</f>
        <v>0.16666666666667</v>
      </c>
      <c r="U6" s="186">
        <f>IFERROR(J6/SUM(N6:O10),"-")</f>
        <v>16153.846153846</v>
      </c>
      <c r="V6" s="82">
        <v>4</v>
      </c>
      <c r="W6" s="80">
        <f>IF(P6=0,"-",V6/P6)</f>
        <v>0.33333333333333</v>
      </c>
      <c r="X6" s="185">
        <v>59000</v>
      </c>
      <c r="Y6" s="186">
        <f>IFERROR(X6/P6,"-")</f>
        <v>4916.6666666667</v>
      </c>
      <c r="Z6" s="186">
        <f>IFERROR(X6/V6,"-")</f>
        <v>14750</v>
      </c>
      <c r="AA6" s="180">
        <f>SUM(X6:X10)-SUM(J6:J10)</f>
        <v>-194000</v>
      </c>
      <c r="AB6" s="83">
        <f>SUM(X6:X10)/SUM(J6:J10)</f>
        <v>0.76904761904762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0.083333333333333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0.083333333333333</v>
      </c>
      <c r="AX6" s="104">
        <v>1</v>
      </c>
      <c r="AY6" s="106">
        <f>IFERROR(AX6/AV6,"-")</f>
        <v>1</v>
      </c>
      <c r="AZ6" s="107">
        <v>10000</v>
      </c>
      <c r="BA6" s="108">
        <f>IFERROR(AZ6/AV6,"-")</f>
        <v>10000</v>
      </c>
      <c r="BB6" s="109">
        <v>1</v>
      </c>
      <c r="BC6" s="109"/>
      <c r="BD6" s="109"/>
      <c r="BE6" s="110">
        <v>3</v>
      </c>
      <c r="BF6" s="111">
        <f>IF(P6=0,"",IF(BE6=0,"",(BE6/P6)))</f>
        <v>0.25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0.33333333333333</v>
      </c>
      <c r="BP6" s="119">
        <v>2</v>
      </c>
      <c r="BQ6" s="120">
        <f>IFERROR(BP6/BN6,"-")</f>
        <v>0.5</v>
      </c>
      <c r="BR6" s="121">
        <v>11500</v>
      </c>
      <c r="BS6" s="122">
        <f>IFERROR(BR6/BN6,"-")</f>
        <v>2875</v>
      </c>
      <c r="BT6" s="123">
        <v>1</v>
      </c>
      <c r="BU6" s="123">
        <v>1</v>
      </c>
      <c r="BV6" s="123"/>
      <c r="BW6" s="124">
        <v>2</v>
      </c>
      <c r="BX6" s="125">
        <f>IF(P6=0,"",IF(BW6=0,"",(BW6/P6)))</f>
        <v>0.16666666666667</v>
      </c>
      <c r="BY6" s="126">
        <v>2</v>
      </c>
      <c r="BZ6" s="127">
        <f>IFERROR(BY6/BW6,"-")</f>
        <v>1</v>
      </c>
      <c r="CA6" s="128">
        <v>25000</v>
      </c>
      <c r="CB6" s="129">
        <f>IFERROR(CA6/BW6,"-")</f>
        <v>12500</v>
      </c>
      <c r="CC6" s="130"/>
      <c r="CD6" s="130">
        <v>1</v>
      </c>
      <c r="CE6" s="130">
        <v>1</v>
      </c>
      <c r="CF6" s="131">
        <v>1</v>
      </c>
      <c r="CG6" s="132">
        <f>IF(P6=0,"",IF(CF6=0,"",(CF6/P6)))</f>
        <v>0.083333333333333</v>
      </c>
      <c r="CH6" s="133">
        <v>1</v>
      </c>
      <c r="CI6" s="134">
        <f>IFERROR(CH6/CF6,"-")</f>
        <v>1</v>
      </c>
      <c r="CJ6" s="135">
        <v>26000</v>
      </c>
      <c r="CK6" s="136">
        <f>IFERROR(CJ6/CF6,"-")</f>
        <v>26000</v>
      </c>
      <c r="CL6" s="137"/>
      <c r="CM6" s="137"/>
      <c r="CN6" s="137">
        <v>1</v>
      </c>
      <c r="CO6" s="138">
        <v>4</v>
      </c>
      <c r="CP6" s="139">
        <v>59000</v>
      </c>
      <c r="CQ6" s="139">
        <v>26000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65</v>
      </c>
      <c r="G7" s="88" t="s">
        <v>70</v>
      </c>
      <c r="H7" s="88" t="s">
        <v>67</v>
      </c>
      <c r="I7" s="88" t="s">
        <v>71</v>
      </c>
      <c r="J7" s="180"/>
      <c r="K7" s="79">
        <v>17</v>
      </c>
      <c r="L7" s="79">
        <v>0</v>
      </c>
      <c r="M7" s="79">
        <v>50</v>
      </c>
      <c r="N7" s="89">
        <v>7</v>
      </c>
      <c r="O7" s="90">
        <v>0</v>
      </c>
      <c r="P7" s="91">
        <f>N7+O7</f>
        <v>7</v>
      </c>
      <c r="Q7" s="80">
        <f>IFERROR(P7/M7,"-")</f>
        <v>0.14</v>
      </c>
      <c r="R7" s="79">
        <v>0</v>
      </c>
      <c r="S7" s="79">
        <v>1</v>
      </c>
      <c r="T7" s="80">
        <f>IFERROR(R7/(P7),"-")</f>
        <v>0</v>
      </c>
      <c r="U7" s="186"/>
      <c r="V7" s="82">
        <v>1</v>
      </c>
      <c r="W7" s="80">
        <f>IF(P7=0,"-",V7/P7)</f>
        <v>0.14285714285714</v>
      </c>
      <c r="X7" s="185">
        <v>50000</v>
      </c>
      <c r="Y7" s="186">
        <f>IFERROR(X7/P7,"-")</f>
        <v>7142.8571428571</v>
      </c>
      <c r="Z7" s="186">
        <f>IFERROR(X7/V7,"-")</f>
        <v>50000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0.14285714285714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0.14285714285714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3</v>
      </c>
      <c r="BO7" s="118">
        <f>IF(P7=0,"",IF(BN7=0,"",(BN7/P7)))</f>
        <v>0.42857142857143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0.28571428571429</v>
      </c>
      <c r="BY7" s="126">
        <v>1</v>
      </c>
      <c r="BZ7" s="127">
        <f>IFERROR(BY7/BW7,"-")</f>
        <v>0.5</v>
      </c>
      <c r="CA7" s="128">
        <v>50000</v>
      </c>
      <c r="CB7" s="129">
        <f>IFERROR(CA7/BW7,"-")</f>
        <v>25000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50000</v>
      </c>
      <c r="CQ7" s="139">
        <v>50000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72</v>
      </c>
      <c r="C8" s="189"/>
      <c r="D8" s="189" t="s">
        <v>63</v>
      </c>
      <c r="E8" s="189" t="s">
        <v>64</v>
      </c>
      <c r="F8" s="189" t="s">
        <v>65</v>
      </c>
      <c r="G8" s="88" t="s">
        <v>73</v>
      </c>
      <c r="H8" s="88" t="s">
        <v>67</v>
      </c>
      <c r="I8" s="88" t="s">
        <v>71</v>
      </c>
      <c r="J8" s="180"/>
      <c r="K8" s="79">
        <v>9</v>
      </c>
      <c r="L8" s="79">
        <v>0</v>
      </c>
      <c r="M8" s="79">
        <v>20</v>
      </c>
      <c r="N8" s="89">
        <v>2</v>
      </c>
      <c r="O8" s="90">
        <v>0</v>
      </c>
      <c r="P8" s="91">
        <f>N8+O8</f>
        <v>2</v>
      </c>
      <c r="Q8" s="80">
        <f>IFERROR(P8/M8,"-")</f>
        <v>0.1</v>
      </c>
      <c r="R8" s="79">
        <v>0</v>
      </c>
      <c r="S8" s="79">
        <v>0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>
        <v>1</v>
      </c>
      <c r="AE8" s="93">
        <f>IF(P8=0,"",IF(AD8=0,"",(AD8/P8)))</f>
        <v>0.5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1</v>
      </c>
      <c r="BX8" s="125">
        <f>IF(P8=0,"",IF(BW8=0,"",(BW8/P8)))</f>
        <v>0.5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74</v>
      </c>
      <c r="C9" s="189"/>
      <c r="D9" s="189" t="s">
        <v>63</v>
      </c>
      <c r="E9" s="189" t="s">
        <v>64</v>
      </c>
      <c r="F9" s="189" t="s">
        <v>65</v>
      </c>
      <c r="G9" s="88" t="s">
        <v>75</v>
      </c>
      <c r="H9" s="88" t="s">
        <v>67</v>
      </c>
      <c r="I9" s="190" t="s">
        <v>68</v>
      </c>
      <c r="J9" s="180"/>
      <c r="K9" s="79">
        <v>10</v>
      </c>
      <c r="L9" s="79">
        <v>0</v>
      </c>
      <c r="M9" s="79">
        <v>21</v>
      </c>
      <c r="N9" s="89">
        <v>2</v>
      </c>
      <c r="O9" s="90">
        <v>0</v>
      </c>
      <c r="P9" s="91">
        <f>N9+O9</f>
        <v>2</v>
      </c>
      <c r="Q9" s="80">
        <f>IFERROR(P9/M9,"-")</f>
        <v>0.095238095238095</v>
      </c>
      <c r="R9" s="79">
        <v>0</v>
      </c>
      <c r="S9" s="79">
        <v>1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76</v>
      </c>
      <c r="C10" s="189"/>
      <c r="D10" s="189" t="s">
        <v>77</v>
      </c>
      <c r="E10" s="189" t="s">
        <v>77</v>
      </c>
      <c r="F10" s="189" t="s">
        <v>78</v>
      </c>
      <c r="G10" s="88" t="s">
        <v>79</v>
      </c>
      <c r="H10" s="88"/>
      <c r="I10" s="88"/>
      <c r="J10" s="180"/>
      <c r="K10" s="79">
        <v>142</v>
      </c>
      <c r="L10" s="79">
        <v>94</v>
      </c>
      <c r="M10" s="79">
        <v>99</v>
      </c>
      <c r="N10" s="89">
        <v>29</v>
      </c>
      <c r="O10" s="90">
        <v>0</v>
      </c>
      <c r="P10" s="91">
        <f>N10+O10</f>
        <v>29</v>
      </c>
      <c r="Q10" s="80">
        <f>IFERROR(P10/M10,"-")</f>
        <v>0.29292929292929</v>
      </c>
      <c r="R10" s="79">
        <v>5</v>
      </c>
      <c r="S10" s="79">
        <v>5</v>
      </c>
      <c r="T10" s="80">
        <f>IFERROR(R10/(P10),"-")</f>
        <v>0.17241379310345</v>
      </c>
      <c r="U10" s="186"/>
      <c r="V10" s="82">
        <v>7</v>
      </c>
      <c r="W10" s="80">
        <f>IF(P10=0,"-",V10/P10)</f>
        <v>0.24137931034483</v>
      </c>
      <c r="X10" s="185">
        <v>537000</v>
      </c>
      <c r="Y10" s="186">
        <f>IFERROR(X10/P10,"-")</f>
        <v>18517.24137931</v>
      </c>
      <c r="Z10" s="186">
        <f>IFERROR(X10/V10,"-")</f>
        <v>76714.285714286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2</v>
      </c>
      <c r="AW10" s="105">
        <f>IF(P10=0,"",IF(AV10=0,"",(AV10/P10)))</f>
        <v>0.068965517241379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4</v>
      </c>
      <c r="BF10" s="111">
        <f>IF(P10=0,"",IF(BE10=0,"",(BE10/P10)))</f>
        <v>0.13793103448276</v>
      </c>
      <c r="BG10" s="110">
        <v>1</v>
      </c>
      <c r="BH10" s="112">
        <f>IFERROR(BG10/BE10,"-")</f>
        <v>0.25</v>
      </c>
      <c r="BI10" s="113">
        <v>8000</v>
      </c>
      <c r="BJ10" s="114">
        <f>IFERROR(BI10/BE10,"-")</f>
        <v>2000</v>
      </c>
      <c r="BK10" s="115"/>
      <c r="BL10" s="115">
        <v>1</v>
      </c>
      <c r="BM10" s="115"/>
      <c r="BN10" s="117">
        <v>10</v>
      </c>
      <c r="BO10" s="118">
        <f>IF(P10=0,"",IF(BN10=0,"",(BN10/P10)))</f>
        <v>0.3448275862069</v>
      </c>
      <c r="BP10" s="119">
        <v>4</v>
      </c>
      <c r="BQ10" s="120">
        <f>IFERROR(BP10/BN10,"-")</f>
        <v>0.4</v>
      </c>
      <c r="BR10" s="121">
        <v>175000</v>
      </c>
      <c r="BS10" s="122">
        <f>IFERROR(BR10/BN10,"-")</f>
        <v>17500</v>
      </c>
      <c r="BT10" s="123">
        <v>1</v>
      </c>
      <c r="BU10" s="123">
        <v>1</v>
      </c>
      <c r="BV10" s="123">
        <v>2</v>
      </c>
      <c r="BW10" s="124">
        <v>12</v>
      </c>
      <c r="BX10" s="125">
        <f>IF(P10=0,"",IF(BW10=0,"",(BW10/P10)))</f>
        <v>0.41379310344828</v>
      </c>
      <c r="BY10" s="126">
        <v>6</v>
      </c>
      <c r="BZ10" s="127">
        <f>IFERROR(BY10/BW10,"-")</f>
        <v>0.5</v>
      </c>
      <c r="CA10" s="128">
        <v>419000</v>
      </c>
      <c r="CB10" s="129">
        <f>IFERROR(CA10/BW10,"-")</f>
        <v>34916.666666667</v>
      </c>
      <c r="CC10" s="130">
        <v>1</v>
      </c>
      <c r="CD10" s="130">
        <v>1</v>
      </c>
      <c r="CE10" s="130">
        <v>4</v>
      </c>
      <c r="CF10" s="131">
        <v>1</v>
      </c>
      <c r="CG10" s="132">
        <f>IF(P10=0,"",IF(CF10=0,"",(CF10/P10)))</f>
        <v>0.03448275862069</v>
      </c>
      <c r="CH10" s="133">
        <v>1</v>
      </c>
      <c r="CI10" s="134">
        <f>IFERROR(CH10/CF10,"-")</f>
        <v>1</v>
      </c>
      <c r="CJ10" s="135">
        <v>37000</v>
      </c>
      <c r="CK10" s="136">
        <f>IFERROR(CJ10/CF10,"-")</f>
        <v>37000</v>
      </c>
      <c r="CL10" s="137"/>
      <c r="CM10" s="137"/>
      <c r="CN10" s="137">
        <v>1</v>
      </c>
      <c r="CO10" s="138">
        <v>7</v>
      </c>
      <c r="CP10" s="139">
        <v>537000</v>
      </c>
      <c r="CQ10" s="139">
        <v>150000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0.57821637426901</v>
      </c>
      <c r="B11" s="189" t="s">
        <v>80</v>
      </c>
      <c r="C11" s="189"/>
      <c r="D11" s="189" t="s">
        <v>63</v>
      </c>
      <c r="E11" s="189" t="s">
        <v>81</v>
      </c>
      <c r="F11" s="189" t="s">
        <v>65</v>
      </c>
      <c r="G11" s="88" t="s">
        <v>82</v>
      </c>
      <c r="H11" s="88" t="s">
        <v>67</v>
      </c>
      <c r="I11" s="191" t="s">
        <v>83</v>
      </c>
      <c r="J11" s="180">
        <v>684000</v>
      </c>
      <c r="K11" s="79">
        <v>28</v>
      </c>
      <c r="L11" s="79">
        <v>0</v>
      </c>
      <c r="M11" s="79">
        <v>91</v>
      </c>
      <c r="N11" s="89">
        <v>11</v>
      </c>
      <c r="O11" s="90">
        <v>0</v>
      </c>
      <c r="P11" s="91">
        <f>N11+O11</f>
        <v>11</v>
      </c>
      <c r="Q11" s="80">
        <f>IFERROR(P11/M11,"-")</f>
        <v>0.12087912087912</v>
      </c>
      <c r="R11" s="79">
        <v>0</v>
      </c>
      <c r="S11" s="79">
        <v>4</v>
      </c>
      <c r="T11" s="80">
        <f>IFERROR(R11/(P11),"-")</f>
        <v>0</v>
      </c>
      <c r="U11" s="186">
        <f>IFERROR(J11/SUM(N11:O16),"-")</f>
        <v>12214.285714286</v>
      </c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>
        <f>SUM(X11:X16)-SUM(J11:J16)</f>
        <v>-288500</v>
      </c>
      <c r="AB11" s="83">
        <f>SUM(X11:X16)/SUM(J11:J16)</f>
        <v>0.57821637426901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4</v>
      </c>
      <c r="BF11" s="111">
        <f>IF(P11=0,"",IF(BE11=0,"",(BE11/P11)))</f>
        <v>0.36363636363636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5</v>
      </c>
      <c r="BO11" s="118">
        <f>IF(P11=0,"",IF(BN11=0,"",(BN11/P11)))</f>
        <v>0.45454545454545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0.18181818181818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84</v>
      </c>
      <c r="C12" s="189"/>
      <c r="D12" s="189" t="s">
        <v>63</v>
      </c>
      <c r="E12" s="189" t="s">
        <v>81</v>
      </c>
      <c r="F12" s="189" t="s">
        <v>78</v>
      </c>
      <c r="G12" s="88"/>
      <c r="H12" s="88"/>
      <c r="I12" s="88"/>
      <c r="J12" s="180"/>
      <c r="K12" s="79">
        <v>73</v>
      </c>
      <c r="L12" s="79">
        <v>56</v>
      </c>
      <c r="M12" s="79">
        <v>42</v>
      </c>
      <c r="N12" s="89">
        <v>20</v>
      </c>
      <c r="O12" s="90">
        <v>0</v>
      </c>
      <c r="P12" s="91">
        <f>N12+O12</f>
        <v>20</v>
      </c>
      <c r="Q12" s="80">
        <f>IFERROR(P12/M12,"-")</f>
        <v>0.47619047619048</v>
      </c>
      <c r="R12" s="79">
        <v>2</v>
      </c>
      <c r="S12" s="79">
        <v>3</v>
      </c>
      <c r="T12" s="80">
        <f>IFERROR(R12/(P12),"-")</f>
        <v>0.1</v>
      </c>
      <c r="U12" s="186"/>
      <c r="V12" s="82">
        <v>4</v>
      </c>
      <c r="W12" s="80">
        <f>IF(P12=0,"-",V12/P12)</f>
        <v>0.2</v>
      </c>
      <c r="X12" s="185">
        <v>32000</v>
      </c>
      <c r="Y12" s="186">
        <f>IFERROR(X12/P12,"-")</f>
        <v>1600</v>
      </c>
      <c r="Z12" s="186">
        <f>IFERROR(X12/V12,"-")</f>
        <v>8000</v>
      </c>
      <c r="AA12" s="180"/>
      <c r="AB12" s="83"/>
      <c r="AC12" s="77"/>
      <c r="AD12" s="92">
        <v>3</v>
      </c>
      <c r="AE12" s="93">
        <f>IF(P12=0,"",IF(AD12=0,"",(AD12/P12)))</f>
        <v>0.15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0.05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2</v>
      </c>
      <c r="BF12" s="111">
        <f>IF(P12=0,"",IF(BE12=0,"",(BE12/P12)))</f>
        <v>0.1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9</v>
      </c>
      <c r="BO12" s="118">
        <f>IF(P12=0,"",IF(BN12=0,"",(BN12/P12)))</f>
        <v>0.45</v>
      </c>
      <c r="BP12" s="119">
        <v>2</v>
      </c>
      <c r="BQ12" s="120">
        <f>IFERROR(BP12/BN12,"-")</f>
        <v>0.22222222222222</v>
      </c>
      <c r="BR12" s="121">
        <v>14000</v>
      </c>
      <c r="BS12" s="122">
        <f>IFERROR(BR12/BN12,"-")</f>
        <v>1555.5555555556</v>
      </c>
      <c r="BT12" s="123">
        <v>1</v>
      </c>
      <c r="BU12" s="123"/>
      <c r="BV12" s="123">
        <v>1</v>
      </c>
      <c r="BW12" s="124">
        <v>5</v>
      </c>
      <c r="BX12" s="125">
        <f>IF(P12=0,"",IF(BW12=0,"",(BW12/P12)))</f>
        <v>0.25</v>
      </c>
      <c r="BY12" s="126">
        <v>2</v>
      </c>
      <c r="BZ12" s="127">
        <f>IFERROR(BY12/BW12,"-")</f>
        <v>0.4</v>
      </c>
      <c r="CA12" s="128">
        <v>18000</v>
      </c>
      <c r="CB12" s="129">
        <f>IFERROR(CA12/BW12,"-")</f>
        <v>3600</v>
      </c>
      <c r="CC12" s="130">
        <v>1</v>
      </c>
      <c r="CD12" s="130">
        <v>1</v>
      </c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4</v>
      </c>
      <c r="CP12" s="139">
        <v>32000</v>
      </c>
      <c r="CQ12" s="139">
        <v>15000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85</v>
      </c>
      <c r="C13" s="189"/>
      <c r="D13" s="189" t="s">
        <v>63</v>
      </c>
      <c r="E13" s="189" t="s">
        <v>81</v>
      </c>
      <c r="F13" s="189" t="s">
        <v>65</v>
      </c>
      <c r="G13" s="88" t="s">
        <v>86</v>
      </c>
      <c r="H13" s="88" t="s">
        <v>87</v>
      </c>
      <c r="I13" s="190" t="s">
        <v>88</v>
      </c>
      <c r="J13" s="180"/>
      <c r="K13" s="79">
        <v>15</v>
      </c>
      <c r="L13" s="79">
        <v>0</v>
      </c>
      <c r="M13" s="79">
        <v>41</v>
      </c>
      <c r="N13" s="89">
        <v>8</v>
      </c>
      <c r="O13" s="90">
        <v>0</v>
      </c>
      <c r="P13" s="91">
        <f>N13+O13</f>
        <v>8</v>
      </c>
      <c r="Q13" s="80">
        <f>IFERROR(P13/M13,"-")</f>
        <v>0.19512195121951</v>
      </c>
      <c r="R13" s="79">
        <v>1</v>
      </c>
      <c r="S13" s="79">
        <v>4</v>
      </c>
      <c r="T13" s="80">
        <f>IFERROR(R13/(P13),"-")</f>
        <v>0.125</v>
      </c>
      <c r="U13" s="186"/>
      <c r="V13" s="82">
        <v>1</v>
      </c>
      <c r="W13" s="80">
        <f>IF(P13=0,"-",V13/P13)</f>
        <v>0.125</v>
      </c>
      <c r="X13" s="185">
        <v>228000</v>
      </c>
      <c r="Y13" s="186">
        <f>IFERROR(X13/P13,"-")</f>
        <v>28500</v>
      </c>
      <c r="Z13" s="186">
        <f>IFERROR(X13/V13,"-")</f>
        <v>228000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0.125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1</v>
      </c>
      <c r="BF13" s="111">
        <f>IF(P13=0,"",IF(BE13=0,"",(BE13/P13)))</f>
        <v>0.125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4</v>
      </c>
      <c r="BO13" s="118">
        <f>IF(P13=0,"",IF(BN13=0,"",(BN13/P13)))</f>
        <v>0.5</v>
      </c>
      <c r="BP13" s="119">
        <v>1</v>
      </c>
      <c r="BQ13" s="120">
        <f>IFERROR(BP13/BN13,"-")</f>
        <v>0.25</v>
      </c>
      <c r="BR13" s="121">
        <v>228000</v>
      </c>
      <c r="BS13" s="122">
        <f>IFERROR(BR13/BN13,"-")</f>
        <v>57000</v>
      </c>
      <c r="BT13" s="123"/>
      <c r="BU13" s="123"/>
      <c r="BV13" s="123">
        <v>1</v>
      </c>
      <c r="BW13" s="124">
        <v>1</v>
      </c>
      <c r="BX13" s="125">
        <f>IF(P13=0,"",IF(BW13=0,"",(BW13/P13)))</f>
        <v>0.125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1</v>
      </c>
      <c r="CG13" s="132">
        <f>IF(P13=0,"",IF(CF13=0,"",(CF13/P13)))</f>
        <v>0.125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1</v>
      </c>
      <c r="CP13" s="139">
        <v>228000</v>
      </c>
      <c r="CQ13" s="139">
        <v>228000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/>
      <c r="B14" s="189" t="s">
        <v>89</v>
      </c>
      <c r="C14" s="189"/>
      <c r="D14" s="189" t="s">
        <v>63</v>
      </c>
      <c r="E14" s="189" t="s">
        <v>81</v>
      </c>
      <c r="F14" s="189" t="s">
        <v>78</v>
      </c>
      <c r="G14" s="88"/>
      <c r="H14" s="88"/>
      <c r="I14" s="88"/>
      <c r="J14" s="180"/>
      <c r="K14" s="79">
        <v>40</v>
      </c>
      <c r="L14" s="79">
        <v>25</v>
      </c>
      <c r="M14" s="79">
        <v>5</v>
      </c>
      <c r="N14" s="89">
        <v>6</v>
      </c>
      <c r="O14" s="90">
        <v>0</v>
      </c>
      <c r="P14" s="91">
        <f>N14+O14</f>
        <v>6</v>
      </c>
      <c r="Q14" s="80">
        <f>IFERROR(P14/M14,"-")</f>
        <v>1.2</v>
      </c>
      <c r="R14" s="79">
        <v>2</v>
      </c>
      <c r="S14" s="79">
        <v>1</v>
      </c>
      <c r="T14" s="80">
        <f>IFERROR(R14/(P14),"-")</f>
        <v>0.33333333333333</v>
      </c>
      <c r="U14" s="186"/>
      <c r="V14" s="82">
        <v>3</v>
      </c>
      <c r="W14" s="80">
        <f>IF(P14=0,"-",V14/P14)</f>
        <v>0.5</v>
      </c>
      <c r="X14" s="185">
        <v>119000</v>
      </c>
      <c r="Y14" s="186">
        <f>IFERROR(X14/P14,"-")</f>
        <v>19833.333333333</v>
      </c>
      <c r="Z14" s="186">
        <f>IFERROR(X14/V14,"-")</f>
        <v>39666.666666667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0.33333333333333</v>
      </c>
      <c r="BP14" s="119">
        <v>1</v>
      </c>
      <c r="BQ14" s="120">
        <f>IFERROR(BP14/BN14,"-")</f>
        <v>0.5</v>
      </c>
      <c r="BR14" s="121">
        <v>9000</v>
      </c>
      <c r="BS14" s="122">
        <f>IFERROR(BR14/BN14,"-")</f>
        <v>4500</v>
      </c>
      <c r="BT14" s="123"/>
      <c r="BU14" s="123"/>
      <c r="BV14" s="123">
        <v>1</v>
      </c>
      <c r="BW14" s="124">
        <v>4</v>
      </c>
      <c r="BX14" s="125">
        <f>IF(P14=0,"",IF(BW14=0,"",(BW14/P14)))</f>
        <v>0.66666666666667</v>
      </c>
      <c r="BY14" s="126">
        <v>3</v>
      </c>
      <c r="BZ14" s="127">
        <f>IFERROR(BY14/BW14,"-")</f>
        <v>0.75</v>
      </c>
      <c r="CA14" s="128">
        <v>123000</v>
      </c>
      <c r="CB14" s="129">
        <f>IFERROR(CA14/BW14,"-")</f>
        <v>30750</v>
      </c>
      <c r="CC14" s="130"/>
      <c r="CD14" s="130"/>
      <c r="CE14" s="130">
        <v>3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3</v>
      </c>
      <c r="CP14" s="139">
        <v>119000</v>
      </c>
      <c r="CQ14" s="139">
        <v>73000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90</v>
      </c>
      <c r="C15" s="189"/>
      <c r="D15" s="189" t="s">
        <v>91</v>
      </c>
      <c r="E15" s="189" t="s">
        <v>92</v>
      </c>
      <c r="F15" s="189" t="s">
        <v>65</v>
      </c>
      <c r="G15" s="88" t="s">
        <v>86</v>
      </c>
      <c r="H15" s="88" t="s">
        <v>87</v>
      </c>
      <c r="I15" s="190" t="s">
        <v>93</v>
      </c>
      <c r="J15" s="180"/>
      <c r="K15" s="79">
        <v>11</v>
      </c>
      <c r="L15" s="79">
        <v>0</v>
      </c>
      <c r="M15" s="79">
        <v>54</v>
      </c>
      <c r="N15" s="89">
        <v>3</v>
      </c>
      <c r="O15" s="90">
        <v>0</v>
      </c>
      <c r="P15" s="91">
        <f>N15+O15</f>
        <v>3</v>
      </c>
      <c r="Q15" s="80">
        <f>IFERROR(P15/M15,"-")</f>
        <v>0.055555555555556</v>
      </c>
      <c r="R15" s="79">
        <v>0</v>
      </c>
      <c r="S15" s="79">
        <v>2</v>
      </c>
      <c r="T15" s="80">
        <f>IFERROR(R15/(P15),"-")</f>
        <v>0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0.33333333333333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2</v>
      </c>
      <c r="BO15" s="118">
        <f>IF(P15=0,"",IF(BN15=0,"",(BN15/P15)))</f>
        <v>0.66666666666667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94</v>
      </c>
      <c r="C16" s="189"/>
      <c r="D16" s="189" t="s">
        <v>91</v>
      </c>
      <c r="E16" s="189" t="s">
        <v>92</v>
      </c>
      <c r="F16" s="189" t="s">
        <v>78</v>
      </c>
      <c r="G16" s="88"/>
      <c r="H16" s="88"/>
      <c r="I16" s="88"/>
      <c r="J16" s="180"/>
      <c r="K16" s="79">
        <v>69</v>
      </c>
      <c r="L16" s="79">
        <v>33</v>
      </c>
      <c r="M16" s="79">
        <v>10</v>
      </c>
      <c r="N16" s="89">
        <v>8</v>
      </c>
      <c r="O16" s="90">
        <v>0</v>
      </c>
      <c r="P16" s="91">
        <f>N16+O16</f>
        <v>8</v>
      </c>
      <c r="Q16" s="80">
        <f>IFERROR(P16/M16,"-")</f>
        <v>0.8</v>
      </c>
      <c r="R16" s="79">
        <v>0</v>
      </c>
      <c r="S16" s="79">
        <v>1</v>
      </c>
      <c r="T16" s="80">
        <f>IFERROR(R16/(P16),"-")</f>
        <v>0</v>
      </c>
      <c r="U16" s="186"/>
      <c r="V16" s="82">
        <v>1</v>
      </c>
      <c r="W16" s="80">
        <f>IF(P16=0,"-",V16/P16)</f>
        <v>0.125</v>
      </c>
      <c r="X16" s="185">
        <v>16500</v>
      </c>
      <c r="Y16" s="186">
        <f>IFERROR(X16/P16,"-")</f>
        <v>2062.5</v>
      </c>
      <c r="Z16" s="186">
        <f>IFERROR(X16/V16,"-")</f>
        <v>16500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0.125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4</v>
      </c>
      <c r="BO16" s="118">
        <f>IF(P16=0,"",IF(BN16=0,"",(BN16/P16)))</f>
        <v>0.5</v>
      </c>
      <c r="BP16" s="119">
        <v>2</v>
      </c>
      <c r="BQ16" s="120">
        <f>IFERROR(BP16/BN16,"-")</f>
        <v>0.5</v>
      </c>
      <c r="BR16" s="121">
        <v>16500</v>
      </c>
      <c r="BS16" s="122">
        <f>IFERROR(BR16/BN16,"-")</f>
        <v>4125</v>
      </c>
      <c r="BT16" s="123">
        <v>1</v>
      </c>
      <c r="BU16" s="123">
        <v>1</v>
      </c>
      <c r="BV16" s="123"/>
      <c r="BW16" s="124">
        <v>2</v>
      </c>
      <c r="BX16" s="125">
        <f>IF(P16=0,"",IF(BW16=0,"",(BW16/P16)))</f>
        <v>0.25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1</v>
      </c>
      <c r="CG16" s="132">
        <f>IF(P16=0,"",IF(CF16=0,"",(CF16/P16)))</f>
        <v>0.125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1</v>
      </c>
      <c r="CP16" s="139">
        <v>16500</v>
      </c>
      <c r="CQ16" s="139">
        <v>10000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1.6696428571429</v>
      </c>
      <c r="B17" s="189" t="s">
        <v>95</v>
      </c>
      <c r="C17" s="189"/>
      <c r="D17" s="189" t="s">
        <v>63</v>
      </c>
      <c r="E17" s="189" t="s">
        <v>64</v>
      </c>
      <c r="F17" s="189" t="s">
        <v>65</v>
      </c>
      <c r="G17" s="88" t="s">
        <v>96</v>
      </c>
      <c r="H17" s="88" t="s">
        <v>97</v>
      </c>
      <c r="I17" s="88"/>
      <c r="J17" s="180">
        <v>336000</v>
      </c>
      <c r="K17" s="79">
        <v>11</v>
      </c>
      <c r="L17" s="79">
        <v>0</v>
      </c>
      <c r="M17" s="79">
        <v>41</v>
      </c>
      <c r="N17" s="89">
        <v>2</v>
      </c>
      <c r="O17" s="90">
        <v>0</v>
      </c>
      <c r="P17" s="91">
        <f>N17+O17</f>
        <v>2</v>
      </c>
      <c r="Q17" s="80">
        <f>IFERROR(P17/M17,"-")</f>
        <v>0.048780487804878</v>
      </c>
      <c r="R17" s="79">
        <v>0</v>
      </c>
      <c r="S17" s="79">
        <v>1</v>
      </c>
      <c r="T17" s="80">
        <f>IFERROR(R17/(P17),"-")</f>
        <v>0</v>
      </c>
      <c r="U17" s="186">
        <f>IFERROR(J17/SUM(N17:O21),"-")</f>
        <v>12000</v>
      </c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>
        <f>SUM(X17:X21)-SUM(J17:J21)</f>
        <v>225000</v>
      </c>
      <c r="AB17" s="83">
        <f>SUM(X17:X21)/SUM(J17:J21)</f>
        <v>1.6696428571429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0.5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1</v>
      </c>
      <c r="BX17" s="125">
        <f>IF(P17=0,"",IF(BW17=0,"",(BW17/P17)))</f>
        <v>0.5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98</v>
      </c>
      <c r="C18" s="189"/>
      <c r="D18" s="189" t="s">
        <v>91</v>
      </c>
      <c r="E18" s="189" t="s">
        <v>81</v>
      </c>
      <c r="F18" s="189" t="s">
        <v>65</v>
      </c>
      <c r="G18" s="88" t="s">
        <v>96</v>
      </c>
      <c r="H18" s="88" t="s">
        <v>97</v>
      </c>
      <c r="I18" s="88"/>
      <c r="J18" s="180"/>
      <c r="K18" s="79">
        <v>12</v>
      </c>
      <c r="L18" s="79">
        <v>0</v>
      </c>
      <c r="M18" s="79">
        <v>35</v>
      </c>
      <c r="N18" s="89">
        <v>4</v>
      </c>
      <c r="O18" s="90">
        <v>0</v>
      </c>
      <c r="P18" s="91">
        <f>N18+O18</f>
        <v>4</v>
      </c>
      <c r="Q18" s="80">
        <f>IFERROR(P18/M18,"-")</f>
        <v>0.11428571428571</v>
      </c>
      <c r="R18" s="79">
        <v>2</v>
      </c>
      <c r="S18" s="79">
        <v>1</v>
      </c>
      <c r="T18" s="80">
        <f>IFERROR(R18/(P18),"-")</f>
        <v>0.5</v>
      </c>
      <c r="U18" s="186"/>
      <c r="V18" s="82">
        <v>3</v>
      </c>
      <c r="W18" s="80">
        <f>IF(P18=0,"-",V18/P18)</f>
        <v>0.75</v>
      </c>
      <c r="X18" s="185">
        <v>260000</v>
      </c>
      <c r="Y18" s="186">
        <f>IFERROR(X18/P18,"-")</f>
        <v>65000</v>
      </c>
      <c r="Z18" s="186">
        <f>IFERROR(X18/V18,"-")</f>
        <v>86666.666666667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0.25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0.25</v>
      </c>
      <c r="BY18" s="126">
        <v>1</v>
      </c>
      <c r="BZ18" s="127">
        <f>IFERROR(BY18/BW18,"-")</f>
        <v>1</v>
      </c>
      <c r="CA18" s="128">
        <v>5000</v>
      </c>
      <c r="CB18" s="129">
        <f>IFERROR(CA18/BW18,"-")</f>
        <v>5000</v>
      </c>
      <c r="CC18" s="130">
        <v>1</v>
      </c>
      <c r="CD18" s="130"/>
      <c r="CE18" s="130"/>
      <c r="CF18" s="131">
        <v>2</v>
      </c>
      <c r="CG18" s="132">
        <f>IF(P18=0,"",IF(CF18=0,"",(CF18/P18)))</f>
        <v>0.5</v>
      </c>
      <c r="CH18" s="133">
        <v>2</v>
      </c>
      <c r="CI18" s="134">
        <f>IFERROR(CH18/CF18,"-")</f>
        <v>1</v>
      </c>
      <c r="CJ18" s="135">
        <v>255000</v>
      </c>
      <c r="CK18" s="136">
        <f>IFERROR(CJ18/CF18,"-")</f>
        <v>127500</v>
      </c>
      <c r="CL18" s="137"/>
      <c r="CM18" s="137"/>
      <c r="CN18" s="137">
        <v>2</v>
      </c>
      <c r="CO18" s="138">
        <v>3</v>
      </c>
      <c r="CP18" s="139">
        <v>260000</v>
      </c>
      <c r="CQ18" s="139">
        <v>140000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99</v>
      </c>
      <c r="C19" s="189"/>
      <c r="D19" s="189" t="s">
        <v>100</v>
      </c>
      <c r="E19" s="189" t="s">
        <v>92</v>
      </c>
      <c r="F19" s="189" t="s">
        <v>65</v>
      </c>
      <c r="G19" s="88" t="s">
        <v>96</v>
      </c>
      <c r="H19" s="88" t="s">
        <v>97</v>
      </c>
      <c r="I19" s="88"/>
      <c r="J19" s="180"/>
      <c r="K19" s="79">
        <v>9</v>
      </c>
      <c r="L19" s="79">
        <v>0</v>
      </c>
      <c r="M19" s="79">
        <v>27</v>
      </c>
      <c r="N19" s="89">
        <v>3</v>
      </c>
      <c r="O19" s="90">
        <v>0</v>
      </c>
      <c r="P19" s="91">
        <f>N19+O19</f>
        <v>3</v>
      </c>
      <c r="Q19" s="80">
        <f>IFERROR(P19/M19,"-")</f>
        <v>0.11111111111111</v>
      </c>
      <c r="R19" s="79">
        <v>0</v>
      </c>
      <c r="S19" s="79">
        <v>0</v>
      </c>
      <c r="T19" s="80">
        <f>IFERROR(R19/(P19),"-")</f>
        <v>0</v>
      </c>
      <c r="U19" s="186"/>
      <c r="V19" s="82">
        <v>2</v>
      </c>
      <c r="W19" s="80">
        <f>IF(P19=0,"-",V19/P19)</f>
        <v>0.66666666666667</v>
      </c>
      <c r="X19" s="185">
        <v>6000</v>
      </c>
      <c r="Y19" s="186">
        <f>IFERROR(X19/P19,"-")</f>
        <v>2000</v>
      </c>
      <c r="Z19" s="186">
        <f>IFERROR(X19/V19,"-")</f>
        <v>3000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0.33333333333333</v>
      </c>
      <c r="BG19" s="110">
        <v>1</v>
      </c>
      <c r="BH19" s="112">
        <f>IFERROR(BG19/BE19,"-")</f>
        <v>1</v>
      </c>
      <c r="BI19" s="113">
        <v>3000</v>
      </c>
      <c r="BJ19" s="114">
        <f>IFERROR(BI19/BE19,"-")</f>
        <v>3000</v>
      </c>
      <c r="BK19" s="115">
        <v>1</v>
      </c>
      <c r="BL19" s="115"/>
      <c r="BM19" s="115"/>
      <c r="BN19" s="117">
        <v>1</v>
      </c>
      <c r="BO19" s="118">
        <f>IF(P19=0,"",IF(BN19=0,"",(BN19/P19)))</f>
        <v>0.33333333333333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0.33333333333333</v>
      </c>
      <c r="BY19" s="126">
        <v>1</v>
      </c>
      <c r="BZ19" s="127">
        <f>IFERROR(BY19/BW19,"-")</f>
        <v>1</v>
      </c>
      <c r="CA19" s="128">
        <v>3000</v>
      </c>
      <c r="CB19" s="129">
        <f>IFERROR(CA19/BW19,"-")</f>
        <v>3000</v>
      </c>
      <c r="CC19" s="130">
        <v>1</v>
      </c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2</v>
      </c>
      <c r="CP19" s="139">
        <v>6000</v>
      </c>
      <c r="CQ19" s="139">
        <v>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101</v>
      </c>
      <c r="C20" s="189"/>
      <c r="D20" s="189" t="s">
        <v>102</v>
      </c>
      <c r="E20" s="189" t="s">
        <v>103</v>
      </c>
      <c r="F20" s="189" t="s">
        <v>65</v>
      </c>
      <c r="G20" s="88" t="s">
        <v>96</v>
      </c>
      <c r="H20" s="88" t="s">
        <v>97</v>
      </c>
      <c r="I20" s="88"/>
      <c r="J20" s="180"/>
      <c r="K20" s="79">
        <v>6</v>
      </c>
      <c r="L20" s="79">
        <v>0</v>
      </c>
      <c r="M20" s="79">
        <v>23</v>
      </c>
      <c r="N20" s="89">
        <v>3</v>
      </c>
      <c r="O20" s="90">
        <v>0</v>
      </c>
      <c r="P20" s="91">
        <f>N20+O20</f>
        <v>3</v>
      </c>
      <c r="Q20" s="80">
        <f>IFERROR(P20/M20,"-")</f>
        <v>0.1304347826087</v>
      </c>
      <c r="R20" s="79">
        <v>0</v>
      </c>
      <c r="S20" s="79">
        <v>0</v>
      </c>
      <c r="T20" s="80">
        <f>IFERROR(R20/(P20),"-")</f>
        <v>0</v>
      </c>
      <c r="U20" s="186"/>
      <c r="V20" s="82">
        <v>1</v>
      </c>
      <c r="W20" s="80">
        <f>IF(P20=0,"-",V20/P20)</f>
        <v>0.33333333333333</v>
      </c>
      <c r="X20" s="185">
        <v>6000</v>
      </c>
      <c r="Y20" s="186">
        <f>IFERROR(X20/P20,"-")</f>
        <v>2000</v>
      </c>
      <c r="Z20" s="186">
        <f>IFERROR(X20/V20,"-")</f>
        <v>6000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0.33333333333333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0.33333333333333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0.33333333333333</v>
      </c>
      <c r="BY20" s="126">
        <v>1</v>
      </c>
      <c r="BZ20" s="127">
        <f>IFERROR(BY20/BW20,"-")</f>
        <v>1</v>
      </c>
      <c r="CA20" s="128">
        <v>6000</v>
      </c>
      <c r="CB20" s="129">
        <f>IFERROR(CA20/BW20,"-")</f>
        <v>6000</v>
      </c>
      <c r="CC20" s="130"/>
      <c r="CD20" s="130">
        <v>1</v>
      </c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6000</v>
      </c>
      <c r="CQ20" s="139">
        <v>6000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104</v>
      </c>
      <c r="C21" s="189"/>
      <c r="D21" s="189" t="s">
        <v>77</v>
      </c>
      <c r="E21" s="189" t="s">
        <v>77</v>
      </c>
      <c r="F21" s="189" t="s">
        <v>78</v>
      </c>
      <c r="G21" s="88" t="s">
        <v>79</v>
      </c>
      <c r="H21" s="88"/>
      <c r="I21" s="88"/>
      <c r="J21" s="180"/>
      <c r="K21" s="79">
        <v>139</v>
      </c>
      <c r="L21" s="79">
        <v>58</v>
      </c>
      <c r="M21" s="79">
        <v>36</v>
      </c>
      <c r="N21" s="89">
        <v>16</v>
      </c>
      <c r="O21" s="90">
        <v>0</v>
      </c>
      <c r="P21" s="91">
        <f>N21+O21</f>
        <v>16</v>
      </c>
      <c r="Q21" s="80">
        <f>IFERROR(P21/M21,"-")</f>
        <v>0.44444444444444</v>
      </c>
      <c r="R21" s="79">
        <v>2</v>
      </c>
      <c r="S21" s="79">
        <v>4</v>
      </c>
      <c r="T21" s="80">
        <f>IFERROR(R21/(P21),"-")</f>
        <v>0.125</v>
      </c>
      <c r="U21" s="186"/>
      <c r="V21" s="82">
        <v>5</v>
      </c>
      <c r="W21" s="80">
        <f>IF(P21=0,"-",V21/P21)</f>
        <v>0.3125</v>
      </c>
      <c r="X21" s="185">
        <v>289000</v>
      </c>
      <c r="Y21" s="186">
        <f>IFERROR(X21/P21,"-")</f>
        <v>18062.5</v>
      </c>
      <c r="Z21" s="186">
        <f>IFERROR(X21/V21,"-")</f>
        <v>57800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1</v>
      </c>
      <c r="AW21" s="105">
        <f>IF(P21=0,"",IF(AV21=0,"",(AV21/P21)))</f>
        <v>0.0625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6</v>
      </c>
      <c r="BO21" s="118">
        <f>IF(P21=0,"",IF(BN21=0,"",(BN21/P21)))</f>
        <v>0.375</v>
      </c>
      <c r="BP21" s="119">
        <v>2</v>
      </c>
      <c r="BQ21" s="120">
        <f>IFERROR(BP21/BN21,"-")</f>
        <v>0.33333333333333</v>
      </c>
      <c r="BR21" s="121">
        <v>471000</v>
      </c>
      <c r="BS21" s="122">
        <f>IFERROR(BR21/BN21,"-")</f>
        <v>78500</v>
      </c>
      <c r="BT21" s="123"/>
      <c r="BU21" s="123">
        <v>1</v>
      </c>
      <c r="BV21" s="123">
        <v>1</v>
      </c>
      <c r="BW21" s="124">
        <v>7</v>
      </c>
      <c r="BX21" s="125">
        <f>IF(P21=0,"",IF(BW21=0,"",(BW21/P21)))</f>
        <v>0.4375</v>
      </c>
      <c r="BY21" s="126">
        <v>3</v>
      </c>
      <c r="BZ21" s="127">
        <f>IFERROR(BY21/BW21,"-")</f>
        <v>0.42857142857143</v>
      </c>
      <c r="CA21" s="128">
        <v>78000</v>
      </c>
      <c r="CB21" s="129">
        <f>IFERROR(CA21/BW21,"-")</f>
        <v>11142.857142857</v>
      </c>
      <c r="CC21" s="130">
        <v>1</v>
      </c>
      <c r="CD21" s="130"/>
      <c r="CE21" s="130">
        <v>2</v>
      </c>
      <c r="CF21" s="131">
        <v>2</v>
      </c>
      <c r="CG21" s="132">
        <f>IF(P21=0,"",IF(CF21=0,"",(CF21/P21)))</f>
        <v>0.125</v>
      </c>
      <c r="CH21" s="133">
        <v>2</v>
      </c>
      <c r="CI21" s="134">
        <f>IFERROR(CH21/CF21,"-")</f>
        <v>1</v>
      </c>
      <c r="CJ21" s="135">
        <v>121000</v>
      </c>
      <c r="CK21" s="136">
        <f>IFERROR(CJ21/CF21,"-")</f>
        <v>60500</v>
      </c>
      <c r="CL21" s="137"/>
      <c r="CM21" s="137"/>
      <c r="CN21" s="137">
        <v>2</v>
      </c>
      <c r="CO21" s="138">
        <v>5</v>
      </c>
      <c r="CP21" s="139">
        <v>289000</v>
      </c>
      <c r="CQ21" s="139">
        <v>461000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>
        <f>AB22</f>
        <v>10.268888888889</v>
      </c>
      <c r="B22" s="189" t="s">
        <v>105</v>
      </c>
      <c r="C22" s="189"/>
      <c r="D22" s="189" t="s">
        <v>106</v>
      </c>
      <c r="E22" s="189" t="s">
        <v>107</v>
      </c>
      <c r="F22" s="189" t="s">
        <v>65</v>
      </c>
      <c r="G22" s="88" t="s">
        <v>86</v>
      </c>
      <c r="H22" s="88" t="s">
        <v>108</v>
      </c>
      <c r="I22" s="88" t="s">
        <v>109</v>
      </c>
      <c r="J22" s="180">
        <v>450000</v>
      </c>
      <c r="K22" s="79">
        <v>4</v>
      </c>
      <c r="L22" s="79">
        <v>0</v>
      </c>
      <c r="M22" s="79">
        <v>21</v>
      </c>
      <c r="N22" s="89">
        <v>3</v>
      </c>
      <c r="O22" s="90">
        <v>0</v>
      </c>
      <c r="P22" s="91">
        <f>N22+O22</f>
        <v>3</v>
      </c>
      <c r="Q22" s="80">
        <f>IFERROR(P22/M22,"-")</f>
        <v>0.14285714285714</v>
      </c>
      <c r="R22" s="79">
        <v>0</v>
      </c>
      <c r="S22" s="79">
        <v>1</v>
      </c>
      <c r="T22" s="80">
        <f>IFERROR(R22/(P22),"-")</f>
        <v>0</v>
      </c>
      <c r="U22" s="186">
        <f>IFERROR(J22/SUM(N22:O29),"-")</f>
        <v>6000</v>
      </c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>
        <f>SUM(X22:X29)-SUM(J22:J29)</f>
        <v>4171000</v>
      </c>
      <c r="AB22" s="83">
        <f>SUM(X22:X29)/SUM(J22:J29)</f>
        <v>10.268888888889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3</v>
      </c>
      <c r="BO22" s="118">
        <f>IF(P22=0,"",IF(BN22=0,"",(BN22/P22)))</f>
        <v>1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110</v>
      </c>
      <c r="C23" s="189"/>
      <c r="D23" s="189" t="s">
        <v>111</v>
      </c>
      <c r="E23" s="189" t="s">
        <v>112</v>
      </c>
      <c r="F23" s="189" t="s">
        <v>65</v>
      </c>
      <c r="G23" s="88"/>
      <c r="H23" s="88" t="s">
        <v>108</v>
      </c>
      <c r="I23" s="88" t="s">
        <v>113</v>
      </c>
      <c r="J23" s="180"/>
      <c r="K23" s="79">
        <v>18</v>
      </c>
      <c r="L23" s="79">
        <v>0</v>
      </c>
      <c r="M23" s="79">
        <v>54</v>
      </c>
      <c r="N23" s="89">
        <v>4</v>
      </c>
      <c r="O23" s="90">
        <v>0</v>
      </c>
      <c r="P23" s="91">
        <f>N23+O23</f>
        <v>4</v>
      </c>
      <c r="Q23" s="80">
        <f>IFERROR(P23/M23,"-")</f>
        <v>0.074074074074074</v>
      </c>
      <c r="R23" s="79">
        <v>0</v>
      </c>
      <c r="S23" s="79">
        <v>0</v>
      </c>
      <c r="T23" s="80">
        <f>IFERROR(R23/(P23),"-")</f>
        <v>0</v>
      </c>
      <c r="U23" s="186"/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/>
      <c r="AB23" s="83"/>
      <c r="AC23" s="77"/>
      <c r="AD23" s="92">
        <v>1</v>
      </c>
      <c r="AE23" s="93">
        <f>IF(P23=0,"",IF(AD23=0,"",(AD23/P23)))</f>
        <v>0.25</v>
      </c>
      <c r="AF23" s="92"/>
      <c r="AG23" s="94">
        <f>IFERROR(AF23/AD23,"-")</f>
        <v>0</v>
      </c>
      <c r="AH23" s="95"/>
      <c r="AI23" s="96">
        <f>IFERROR(AH23/AD23,"-")</f>
        <v>0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0.25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>
        <v>2</v>
      </c>
      <c r="BX23" s="125">
        <f>IF(P23=0,"",IF(BW23=0,"",(BW23/P23)))</f>
        <v>0.5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114</v>
      </c>
      <c r="C24" s="189"/>
      <c r="D24" s="189" t="s">
        <v>115</v>
      </c>
      <c r="E24" s="189" t="s">
        <v>116</v>
      </c>
      <c r="F24" s="189" t="s">
        <v>65</v>
      </c>
      <c r="G24" s="88"/>
      <c r="H24" s="88" t="s">
        <v>108</v>
      </c>
      <c r="I24" s="88" t="s">
        <v>117</v>
      </c>
      <c r="J24" s="180"/>
      <c r="K24" s="79">
        <v>41</v>
      </c>
      <c r="L24" s="79">
        <v>0</v>
      </c>
      <c r="M24" s="79">
        <v>165</v>
      </c>
      <c r="N24" s="89">
        <v>12</v>
      </c>
      <c r="O24" s="90">
        <v>0</v>
      </c>
      <c r="P24" s="91">
        <f>N24+O24</f>
        <v>12</v>
      </c>
      <c r="Q24" s="80">
        <f>IFERROR(P24/M24,"-")</f>
        <v>0.072727272727273</v>
      </c>
      <c r="R24" s="79">
        <v>1</v>
      </c>
      <c r="S24" s="79">
        <v>1</v>
      </c>
      <c r="T24" s="80">
        <f>IFERROR(R24/(P24),"-")</f>
        <v>0.083333333333333</v>
      </c>
      <c r="U24" s="186"/>
      <c r="V24" s="82">
        <v>1</v>
      </c>
      <c r="W24" s="80">
        <f>IF(P24=0,"-",V24/P24)</f>
        <v>0.083333333333333</v>
      </c>
      <c r="X24" s="185">
        <v>322000</v>
      </c>
      <c r="Y24" s="186">
        <f>IFERROR(X24/P24,"-")</f>
        <v>26833.333333333</v>
      </c>
      <c r="Z24" s="186">
        <f>IFERROR(X24/V24,"-")</f>
        <v>322000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3</v>
      </c>
      <c r="AW24" s="105">
        <f>IF(P24=0,"",IF(AV24=0,"",(AV24/P24)))</f>
        <v>0.25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1</v>
      </c>
      <c r="BF24" s="111">
        <f>IF(P24=0,"",IF(BE24=0,"",(BE24/P24)))</f>
        <v>0.083333333333333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6</v>
      </c>
      <c r="BO24" s="118">
        <f>IF(P24=0,"",IF(BN24=0,"",(BN24/P24)))</f>
        <v>0.5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2</v>
      </c>
      <c r="BX24" s="125">
        <f>IF(P24=0,"",IF(BW24=0,"",(BW24/P24)))</f>
        <v>0.16666666666667</v>
      </c>
      <c r="BY24" s="126">
        <v>1</v>
      </c>
      <c r="BZ24" s="127">
        <f>IFERROR(BY24/BW24,"-")</f>
        <v>0.5</v>
      </c>
      <c r="CA24" s="128">
        <v>322000</v>
      </c>
      <c r="CB24" s="129">
        <f>IFERROR(CA24/BW24,"-")</f>
        <v>161000</v>
      </c>
      <c r="CC24" s="130"/>
      <c r="CD24" s="130"/>
      <c r="CE24" s="130">
        <v>1</v>
      </c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322000</v>
      </c>
      <c r="CQ24" s="139">
        <v>322000</v>
      </c>
      <c r="CR24" s="139"/>
      <c r="CS24" s="140" t="str">
        <f>IF(AND(CQ24=0,CR24=0),"",IF(AND(CQ24&lt;=100000,CR24&lt;=100000),"",IF(CQ24/CP24&gt;0.7,"男高",IF(CR24/CP24&gt;0.7,"女高",""))))</f>
        <v>男高</v>
      </c>
    </row>
    <row r="25" spans="1:98">
      <c r="A25" s="78"/>
      <c r="B25" s="189" t="s">
        <v>118</v>
      </c>
      <c r="C25" s="189"/>
      <c r="D25" s="189" t="s">
        <v>77</v>
      </c>
      <c r="E25" s="189" t="s">
        <v>77</v>
      </c>
      <c r="F25" s="189" t="s">
        <v>78</v>
      </c>
      <c r="G25" s="88"/>
      <c r="H25" s="88"/>
      <c r="I25" s="88"/>
      <c r="J25" s="180"/>
      <c r="K25" s="79">
        <v>129</v>
      </c>
      <c r="L25" s="79">
        <v>72</v>
      </c>
      <c r="M25" s="79">
        <v>37</v>
      </c>
      <c r="N25" s="89">
        <v>21</v>
      </c>
      <c r="O25" s="90">
        <v>0</v>
      </c>
      <c r="P25" s="91">
        <f>N25+O25</f>
        <v>21</v>
      </c>
      <c r="Q25" s="80">
        <f>IFERROR(P25/M25,"-")</f>
        <v>0.56756756756757</v>
      </c>
      <c r="R25" s="79">
        <v>8</v>
      </c>
      <c r="S25" s="79">
        <v>1</v>
      </c>
      <c r="T25" s="80">
        <f>IFERROR(R25/(P25),"-")</f>
        <v>0.38095238095238</v>
      </c>
      <c r="U25" s="186"/>
      <c r="V25" s="82">
        <v>9</v>
      </c>
      <c r="W25" s="80">
        <f>IF(P25=0,"-",V25/P25)</f>
        <v>0.42857142857143</v>
      </c>
      <c r="X25" s="185">
        <v>3562000</v>
      </c>
      <c r="Y25" s="186">
        <f>IFERROR(X25/P25,"-")</f>
        <v>169619.04761905</v>
      </c>
      <c r="Z25" s="186">
        <f>IFERROR(X25/V25,"-")</f>
        <v>395777.77777778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0.047619047619048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6</v>
      </c>
      <c r="BO25" s="118">
        <f>IF(P25=0,"",IF(BN25=0,"",(BN25/P25)))</f>
        <v>0.28571428571429</v>
      </c>
      <c r="BP25" s="119">
        <v>3</v>
      </c>
      <c r="BQ25" s="120">
        <f>IFERROR(BP25/BN25,"-")</f>
        <v>0.5</v>
      </c>
      <c r="BR25" s="121">
        <v>83000</v>
      </c>
      <c r="BS25" s="122">
        <f>IFERROR(BR25/BN25,"-")</f>
        <v>13833.333333333</v>
      </c>
      <c r="BT25" s="123">
        <v>1</v>
      </c>
      <c r="BU25" s="123"/>
      <c r="BV25" s="123">
        <v>2</v>
      </c>
      <c r="BW25" s="124">
        <v>11</v>
      </c>
      <c r="BX25" s="125">
        <f>IF(P25=0,"",IF(BW25=0,"",(BW25/P25)))</f>
        <v>0.52380952380952</v>
      </c>
      <c r="BY25" s="126">
        <v>5</v>
      </c>
      <c r="BZ25" s="127">
        <f>IFERROR(BY25/BW25,"-")</f>
        <v>0.45454545454545</v>
      </c>
      <c r="CA25" s="128">
        <v>703500</v>
      </c>
      <c r="CB25" s="129">
        <f>IFERROR(CA25/BW25,"-")</f>
        <v>63954.545454545</v>
      </c>
      <c r="CC25" s="130"/>
      <c r="CD25" s="130"/>
      <c r="CE25" s="130">
        <v>5</v>
      </c>
      <c r="CF25" s="131">
        <v>3</v>
      </c>
      <c r="CG25" s="132">
        <f>IF(P25=0,"",IF(CF25=0,"",(CF25/P25)))</f>
        <v>0.14285714285714</v>
      </c>
      <c r="CH25" s="133">
        <v>2</v>
      </c>
      <c r="CI25" s="134">
        <f>IFERROR(CH25/CF25,"-")</f>
        <v>0.66666666666667</v>
      </c>
      <c r="CJ25" s="135">
        <v>2800500</v>
      </c>
      <c r="CK25" s="136">
        <f>IFERROR(CJ25/CF25,"-")</f>
        <v>933500</v>
      </c>
      <c r="CL25" s="137"/>
      <c r="CM25" s="137"/>
      <c r="CN25" s="137">
        <v>2</v>
      </c>
      <c r="CO25" s="138">
        <v>9</v>
      </c>
      <c r="CP25" s="139">
        <v>3562000</v>
      </c>
      <c r="CQ25" s="139">
        <v>2095500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119</v>
      </c>
      <c r="C26" s="189"/>
      <c r="D26" s="189" t="s">
        <v>106</v>
      </c>
      <c r="E26" s="189" t="s">
        <v>107</v>
      </c>
      <c r="F26" s="189" t="s">
        <v>65</v>
      </c>
      <c r="G26" s="88" t="s">
        <v>82</v>
      </c>
      <c r="H26" s="88" t="s">
        <v>108</v>
      </c>
      <c r="I26" s="88" t="s">
        <v>109</v>
      </c>
      <c r="J26" s="180"/>
      <c r="K26" s="79">
        <v>8</v>
      </c>
      <c r="L26" s="79">
        <v>0</v>
      </c>
      <c r="M26" s="79">
        <v>28</v>
      </c>
      <c r="N26" s="89">
        <v>1</v>
      </c>
      <c r="O26" s="90">
        <v>0</v>
      </c>
      <c r="P26" s="91">
        <f>N26+O26</f>
        <v>1</v>
      </c>
      <c r="Q26" s="80">
        <f>IFERROR(P26/M26,"-")</f>
        <v>0.035714285714286</v>
      </c>
      <c r="R26" s="79">
        <v>0</v>
      </c>
      <c r="S26" s="79">
        <v>0</v>
      </c>
      <c r="T26" s="80">
        <f>IFERROR(R26/(P26),"-")</f>
        <v>0</v>
      </c>
      <c r="U26" s="186"/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1</v>
      </c>
      <c r="BO26" s="118">
        <f>IF(P26=0,"",IF(BN26=0,"",(BN26/P26)))</f>
        <v>1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120</v>
      </c>
      <c r="C27" s="189"/>
      <c r="D27" s="189" t="s">
        <v>111</v>
      </c>
      <c r="E27" s="189" t="s">
        <v>112</v>
      </c>
      <c r="F27" s="189" t="s">
        <v>65</v>
      </c>
      <c r="G27" s="88"/>
      <c r="H27" s="88" t="s">
        <v>108</v>
      </c>
      <c r="I27" s="88" t="s">
        <v>113</v>
      </c>
      <c r="J27" s="180"/>
      <c r="K27" s="79">
        <v>16</v>
      </c>
      <c r="L27" s="79">
        <v>0</v>
      </c>
      <c r="M27" s="79">
        <v>37</v>
      </c>
      <c r="N27" s="89">
        <v>3</v>
      </c>
      <c r="O27" s="90">
        <v>0</v>
      </c>
      <c r="P27" s="91">
        <f>N27+O27</f>
        <v>3</v>
      </c>
      <c r="Q27" s="80">
        <f>IFERROR(P27/M27,"-")</f>
        <v>0.081081081081081</v>
      </c>
      <c r="R27" s="79">
        <v>0</v>
      </c>
      <c r="S27" s="79">
        <v>1</v>
      </c>
      <c r="T27" s="80">
        <f>IFERROR(R27/(P27),"-")</f>
        <v>0</v>
      </c>
      <c r="U27" s="186"/>
      <c r="V27" s="82">
        <v>1</v>
      </c>
      <c r="W27" s="80">
        <f>IF(P27=0,"-",V27/P27)</f>
        <v>0.33333333333333</v>
      </c>
      <c r="X27" s="185">
        <v>6000</v>
      </c>
      <c r="Y27" s="186">
        <f>IFERROR(X27/P27,"-")</f>
        <v>2000</v>
      </c>
      <c r="Z27" s="186">
        <f>IFERROR(X27/V27,"-")</f>
        <v>6000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0.33333333333333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2</v>
      </c>
      <c r="BO27" s="118">
        <f>IF(P27=0,"",IF(BN27=0,"",(BN27/P27)))</f>
        <v>0.66666666666667</v>
      </c>
      <c r="BP27" s="119">
        <v>1</v>
      </c>
      <c r="BQ27" s="120">
        <f>IFERROR(BP27/BN27,"-")</f>
        <v>0.5</v>
      </c>
      <c r="BR27" s="121">
        <v>6000</v>
      </c>
      <c r="BS27" s="122">
        <f>IFERROR(BR27/BN27,"-")</f>
        <v>3000</v>
      </c>
      <c r="BT27" s="123"/>
      <c r="BU27" s="123">
        <v>1</v>
      </c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6000</v>
      </c>
      <c r="CQ27" s="139">
        <v>6000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121</v>
      </c>
      <c r="C28" s="189"/>
      <c r="D28" s="189" t="s">
        <v>115</v>
      </c>
      <c r="E28" s="189" t="s">
        <v>116</v>
      </c>
      <c r="F28" s="189" t="s">
        <v>65</v>
      </c>
      <c r="G28" s="88"/>
      <c r="H28" s="88" t="s">
        <v>108</v>
      </c>
      <c r="I28" s="88" t="s">
        <v>117</v>
      </c>
      <c r="J28" s="180"/>
      <c r="K28" s="79">
        <v>30</v>
      </c>
      <c r="L28" s="79">
        <v>0</v>
      </c>
      <c r="M28" s="79">
        <v>123</v>
      </c>
      <c r="N28" s="89">
        <v>10</v>
      </c>
      <c r="O28" s="90">
        <v>0</v>
      </c>
      <c r="P28" s="91">
        <f>N28+O28</f>
        <v>10</v>
      </c>
      <c r="Q28" s="80">
        <f>IFERROR(P28/M28,"-")</f>
        <v>0.08130081300813</v>
      </c>
      <c r="R28" s="79">
        <v>1</v>
      </c>
      <c r="S28" s="79">
        <v>2</v>
      </c>
      <c r="T28" s="80">
        <f>IFERROR(R28/(P28),"-")</f>
        <v>0.1</v>
      </c>
      <c r="U28" s="186"/>
      <c r="V28" s="82">
        <v>3</v>
      </c>
      <c r="W28" s="80">
        <f>IF(P28=0,"-",V28/P28)</f>
        <v>0.3</v>
      </c>
      <c r="X28" s="185">
        <v>100000</v>
      </c>
      <c r="Y28" s="186">
        <f>IFERROR(X28/P28,"-")</f>
        <v>10000</v>
      </c>
      <c r="Z28" s="186">
        <f>IFERROR(X28/V28,"-")</f>
        <v>33333.333333333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0.1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0.1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4</v>
      </c>
      <c r="BO28" s="118">
        <f>IF(P28=0,"",IF(BN28=0,"",(BN28/P28)))</f>
        <v>0.4</v>
      </c>
      <c r="BP28" s="119">
        <v>1</v>
      </c>
      <c r="BQ28" s="120">
        <f>IFERROR(BP28/BN28,"-")</f>
        <v>0.25</v>
      </c>
      <c r="BR28" s="121">
        <v>25000</v>
      </c>
      <c r="BS28" s="122">
        <f>IFERROR(BR28/BN28,"-")</f>
        <v>6250</v>
      </c>
      <c r="BT28" s="123"/>
      <c r="BU28" s="123"/>
      <c r="BV28" s="123">
        <v>1</v>
      </c>
      <c r="BW28" s="124">
        <v>4</v>
      </c>
      <c r="BX28" s="125">
        <f>IF(P28=0,"",IF(BW28=0,"",(BW28/P28)))</f>
        <v>0.4</v>
      </c>
      <c r="BY28" s="126">
        <v>2</v>
      </c>
      <c r="BZ28" s="127">
        <f>IFERROR(BY28/BW28,"-")</f>
        <v>0.5</v>
      </c>
      <c r="CA28" s="128">
        <v>75000</v>
      </c>
      <c r="CB28" s="129">
        <f>IFERROR(CA28/BW28,"-")</f>
        <v>18750</v>
      </c>
      <c r="CC28" s="130"/>
      <c r="CD28" s="130"/>
      <c r="CE28" s="130">
        <v>2</v>
      </c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3</v>
      </c>
      <c r="CP28" s="139">
        <v>100000</v>
      </c>
      <c r="CQ28" s="139">
        <v>50000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122</v>
      </c>
      <c r="C29" s="189"/>
      <c r="D29" s="189" t="s">
        <v>77</v>
      </c>
      <c r="E29" s="189" t="s">
        <v>77</v>
      </c>
      <c r="F29" s="189" t="s">
        <v>78</v>
      </c>
      <c r="G29" s="88"/>
      <c r="H29" s="88"/>
      <c r="I29" s="88"/>
      <c r="J29" s="180"/>
      <c r="K29" s="79">
        <v>128</v>
      </c>
      <c r="L29" s="79">
        <v>77</v>
      </c>
      <c r="M29" s="79">
        <v>20</v>
      </c>
      <c r="N29" s="89">
        <v>21</v>
      </c>
      <c r="O29" s="90">
        <v>0</v>
      </c>
      <c r="P29" s="91">
        <f>N29+O29</f>
        <v>21</v>
      </c>
      <c r="Q29" s="80">
        <f>IFERROR(P29/M29,"-")</f>
        <v>1.05</v>
      </c>
      <c r="R29" s="79">
        <v>6</v>
      </c>
      <c r="S29" s="79">
        <v>1</v>
      </c>
      <c r="T29" s="80">
        <f>IFERROR(R29/(P29),"-")</f>
        <v>0.28571428571429</v>
      </c>
      <c r="U29" s="186"/>
      <c r="V29" s="82">
        <v>5</v>
      </c>
      <c r="W29" s="80">
        <f>IF(P29=0,"-",V29/P29)</f>
        <v>0.23809523809524</v>
      </c>
      <c r="X29" s="185">
        <v>631000</v>
      </c>
      <c r="Y29" s="186">
        <f>IFERROR(X29/P29,"-")</f>
        <v>30047.619047619</v>
      </c>
      <c r="Z29" s="186">
        <f>IFERROR(X29/V29,"-")</f>
        <v>126200</v>
      </c>
      <c r="AA29" s="180"/>
      <c r="AB29" s="83"/>
      <c r="AC29" s="77"/>
      <c r="AD29" s="92">
        <v>1</v>
      </c>
      <c r="AE29" s="93">
        <f>IF(P29=0,"",IF(AD29=0,"",(AD29/P29)))</f>
        <v>0.047619047619048</v>
      </c>
      <c r="AF29" s="92">
        <v>1</v>
      </c>
      <c r="AG29" s="94">
        <f>IFERROR(AF29/AD29,"-")</f>
        <v>1</v>
      </c>
      <c r="AH29" s="95">
        <v>296000</v>
      </c>
      <c r="AI29" s="96">
        <f>IFERROR(AH29/AD29,"-")</f>
        <v>296000</v>
      </c>
      <c r="AJ29" s="97"/>
      <c r="AK29" s="97"/>
      <c r="AL29" s="97">
        <v>1</v>
      </c>
      <c r="AM29" s="98">
        <v>1</v>
      </c>
      <c r="AN29" s="99">
        <f>IF(P29=0,"",IF(AM29=0,"",(AM29/P29)))</f>
        <v>0.047619047619048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5</v>
      </c>
      <c r="BF29" s="111">
        <f>IF(P29=0,"",IF(BE29=0,"",(BE29/P29)))</f>
        <v>0.23809523809524</v>
      </c>
      <c r="BG29" s="110">
        <v>1</v>
      </c>
      <c r="BH29" s="112">
        <f>IFERROR(BG29/BE29,"-")</f>
        <v>0.2</v>
      </c>
      <c r="BI29" s="113">
        <v>3000</v>
      </c>
      <c r="BJ29" s="114">
        <f>IFERROR(BI29/BE29,"-")</f>
        <v>600</v>
      </c>
      <c r="BK29" s="115">
        <v>1</v>
      </c>
      <c r="BL29" s="115"/>
      <c r="BM29" s="115"/>
      <c r="BN29" s="117">
        <v>6</v>
      </c>
      <c r="BO29" s="118">
        <f>IF(P29=0,"",IF(BN29=0,"",(BN29/P29)))</f>
        <v>0.28571428571429</v>
      </c>
      <c r="BP29" s="119">
        <v>1</v>
      </c>
      <c r="BQ29" s="120">
        <f>IFERROR(BP29/BN29,"-")</f>
        <v>0.16666666666667</v>
      </c>
      <c r="BR29" s="121">
        <v>99000</v>
      </c>
      <c r="BS29" s="122">
        <f>IFERROR(BR29/BN29,"-")</f>
        <v>16500</v>
      </c>
      <c r="BT29" s="123"/>
      <c r="BU29" s="123"/>
      <c r="BV29" s="123">
        <v>1</v>
      </c>
      <c r="BW29" s="124">
        <v>6</v>
      </c>
      <c r="BX29" s="125">
        <f>IF(P29=0,"",IF(BW29=0,"",(BW29/P29)))</f>
        <v>0.28571428571429</v>
      </c>
      <c r="BY29" s="126">
        <v>3</v>
      </c>
      <c r="BZ29" s="127">
        <f>IFERROR(BY29/BW29,"-")</f>
        <v>0.5</v>
      </c>
      <c r="CA29" s="128">
        <v>406000</v>
      </c>
      <c r="CB29" s="129">
        <f>IFERROR(CA29/BW29,"-")</f>
        <v>67666.666666667</v>
      </c>
      <c r="CC29" s="130"/>
      <c r="CD29" s="130"/>
      <c r="CE29" s="130">
        <v>3</v>
      </c>
      <c r="CF29" s="131">
        <v>2</v>
      </c>
      <c r="CG29" s="132">
        <f>IF(P29=0,"",IF(CF29=0,"",(CF29/P29)))</f>
        <v>0.095238095238095</v>
      </c>
      <c r="CH29" s="133">
        <v>1</v>
      </c>
      <c r="CI29" s="134">
        <f>IFERROR(CH29/CF29,"-")</f>
        <v>0.5</v>
      </c>
      <c r="CJ29" s="135">
        <v>10000</v>
      </c>
      <c r="CK29" s="136">
        <f>IFERROR(CJ29/CF29,"-")</f>
        <v>5000</v>
      </c>
      <c r="CL29" s="137">
        <v>1</v>
      </c>
      <c r="CM29" s="137"/>
      <c r="CN29" s="137"/>
      <c r="CO29" s="138">
        <v>5</v>
      </c>
      <c r="CP29" s="139">
        <v>631000</v>
      </c>
      <c r="CQ29" s="139">
        <v>296000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0.11388888888889</v>
      </c>
      <c r="B30" s="189" t="s">
        <v>123</v>
      </c>
      <c r="C30" s="189"/>
      <c r="D30" s="189" t="s">
        <v>106</v>
      </c>
      <c r="E30" s="189" t="s">
        <v>107</v>
      </c>
      <c r="F30" s="189" t="s">
        <v>65</v>
      </c>
      <c r="G30" s="88" t="s">
        <v>124</v>
      </c>
      <c r="H30" s="88" t="s">
        <v>125</v>
      </c>
      <c r="I30" s="88" t="s">
        <v>126</v>
      </c>
      <c r="J30" s="180">
        <v>360000</v>
      </c>
      <c r="K30" s="79">
        <v>19</v>
      </c>
      <c r="L30" s="79">
        <v>0</v>
      </c>
      <c r="M30" s="79">
        <v>64</v>
      </c>
      <c r="N30" s="89">
        <v>5</v>
      </c>
      <c r="O30" s="90">
        <v>0</v>
      </c>
      <c r="P30" s="91">
        <f>N30+O30</f>
        <v>5</v>
      </c>
      <c r="Q30" s="80">
        <f>IFERROR(P30/M30,"-")</f>
        <v>0.078125</v>
      </c>
      <c r="R30" s="79">
        <v>0</v>
      </c>
      <c r="S30" s="79">
        <v>1</v>
      </c>
      <c r="T30" s="80">
        <f>IFERROR(R30/(P30),"-")</f>
        <v>0</v>
      </c>
      <c r="U30" s="186">
        <f>IFERROR(J30/SUM(N30:O34),"-")</f>
        <v>10588.235294118</v>
      </c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>
        <f>SUM(X30:X34)-SUM(J30:J34)</f>
        <v>-319000</v>
      </c>
      <c r="AB30" s="83">
        <f>SUM(X30:X34)/SUM(J30:J34)</f>
        <v>0.11388888888889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0.2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2</v>
      </c>
      <c r="BO30" s="118">
        <f>IF(P30=0,"",IF(BN30=0,"",(BN30/P30)))</f>
        <v>0.4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1</v>
      </c>
      <c r="BX30" s="125">
        <f>IF(P30=0,"",IF(BW30=0,"",(BW30/P30)))</f>
        <v>0.2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>
        <v>1</v>
      </c>
      <c r="CG30" s="132">
        <f>IF(P30=0,"",IF(CF30=0,"",(CF30/P30)))</f>
        <v>0.2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127</v>
      </c>
      <c r="C31" s="189"/>
      <c r="D31" s="189" t="s">
        <v>111</v>
      </c>
      <c r="E31" s="189" t="s">
        <v>112</v>
      </c>
      <c r="F31" s="189" t="s">
        <v>65</v>
      </c>
      <c r="G31" s="88"/>
      <c r="H31" s="88" t="s">
        <v>125</v>
      </c>
      <c r="I31" s="88"/>
      <c r="J31" s="180"/>
      <c r="K31" s="79">
        <v>8</v>
      </c>
      <c r="L31" s="79">
        <v>0</v>
      </c>
      <c r="M31" s="79">
        <v>36</v>
      </c>
      <c r="N31" s="89">
        <v>2</v>
      </c>
      <c r="O31" s="90">
        <v>0</v>
      </c>
      <c r="P31" s="91">
        <f>N31+O31</f>
        <v>2</v>
      </c>
      <c r="Q31" s="80">
        <f>IFERROR(P31/M31,"-")</f>
        <v>0.055555555555556</v>
      </c>
      <c r="R31" s="79">
        <v>0</v>
      </c>
      <c r="S31" s="79">
        <v>0</v>
      </c>
      <c r="T31" s="80">
        <f>IFERROR(R31/(P31),"-")</f>
        <v>0</v>
      </c>
      <c r="U31" s="186"/>
      <c r="V31" s="82">
        <v>0</v>
      </c>
      <c r="W31" s="80">
        <f>IF(P31=0,"-",V31/P31)</f>
        <v>0</v>
      </c>
      <c r="X31" s="185">
        <v>0</v>
      </c>
      <c r="Y31" s="186">
        <f>IFERROR(X31/P31,"-")</f>
        <v>0</v>
      </c>
      <c r="Z31" s="186" t="str">
        <f>IFERROR(X31/V31,"-")</f>
        <v>-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0.5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>
        <v>1</v>
      </c>
      <c r="BX31" s="125">
        <f>IF(P31=0,"",IF(BW31=0,"",(BW31/P31)))</f>
        <v>0.5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128</v>
      </c>
      <c r="C32" s="189"/>
      <c r="D32" s="189" t="s">
        <v>115</v>
      </c>
      <c r="E32" s="189" t="s">
        <v>116</v>
      </c>
      <c r="F32" s="189" t="s">
        <v>65</v>
      </c>
      <c r="G32" s="88"/>
      <c r="H32" s="88" t="s">
        <v>125</v>
      </c>
      <c r="I32" s="88"/>
      <c r="J32" s="180"/>
      <c r="K32" s="79">
        <v>22</v>
      </c>
      <c r="L32" s="79">
        <v>0</v>
      </c>
      <c r="M32" s="79">
        <v>92</v>
      </c>
      <c r="N32" s="89">
        <v>3</v>
      </c>
      <c r="O32" s="90">
        <v>0</v>
      </c>
      <c r="P32" s="91">
        <f>N32+O32</f>
        <v>3</v>
      </c>
      <c r="Q32" s="80">
        <f>IFERROR(P32/M32,"-")</f>
        <v>0.032608695652174</v>
      </c>
      <c r="R32" s="79">
        <v>0</v>
      </c>
      <c r="S32" s="79">
        <v>0</v>
      </c>
      <c r="T32" s="80">
        <f>IFERROR(R32/(P32),"-")</f>
        <v>0</v>
      </c>
      <c r="U32" s="186"/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0.33333333333333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2</v>
      </c>
      <c r="BX32" s="125">
        <f>IF(P32=0,"",IF(BW32=0,"",(BW32/P32)))</f>
        <v>0.66666666666667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129</v>
      </c>
      <c r="C33" s="189"/>
      <c r="D33" s="189" t="s">
        <v>130</v>
      </c>
      <c r="E33" s="189" t="s">
        <v>131</v>
      </c>
      <c r="F33" s="189" t="s">
        <v>65</v>
      </c>
      <c r="G33" s="88"/>
      <c r="H33" s="88" t="s">
        <v>125</v>
      </c>
      <c r="I33" s="88"/>
      <c r="J33" s="180"/>
      <c r="K33" s="79">
        <v>10</v>
      </c>
      <c r="L33" s="79">
        <v>0</v>
      </c>
      <c r="M33" s="79">
        <v>49</v>
      </c>
      <c r="N33" s="89">
        <v>5</v>
      </c>
      <c r="O33" s="90">
        <v>0</v>
      </c>
      <c r="P33" s="91">
        <f>N33+O33</f>
        <v>5</v>
      </c>
      <c r="Q33" s="80">
        <f>IFERROR(P33/M33,"-")</f>
        <v>0.10204081632653</v>
      </c>
      <c r="R33" s="79">
        <v>0</v>
      </c>
      <c r="S33" s="79">
        <v>0</v>
      </c>
      <c r="T33" s="80">
        <f>IFERROR(R33/(P33),"-")</f>
        <v>0</v>
      </c>
      <c r="U33" s="186"/>
      <c r="V33" s="82">
        <v>2</v>
      </c>
      <c r="W33" s="80">
        <f>IF(P33=0,"-",V33/P33)</f>
        <v>0.4</v>
      </c>
      <c r="X33" s="185">
        <v>6000</v>
      </c>
      <c r="Y33" s="186">
        <f>IFERROR(X33/P33,"-")</f>
        <v>1200</v>
      </c>
      <c r="Z33" s="186">
        <f>IFERROR(X33/V33,"-")</f>
        <v>3000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>
        <v>1</v>
      </c>
      <c r="AN33" s="99">
        <f>IF(P33=0,"",IF(AM33=0,"",(AM33/P33)))</f>
        <v>0.2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2</v>
      </c>
      <c r="BF33" s="111">
        <f>IF(P33=0,"",IF(BE33=0,"",(BE33/P33)))</f>
        <v>0.4</v>
      </c>
      <c r="BG33" s="110">
        <v>1</v>
      </c>
      <c r="BH33" s="112">
        <f>IFERROR(BG33/BE33,"-")</f>
        <v>0.5</v>
      </c>
      <c r="BI33" s="113">
        <v>3000</v>
      </c>
      <c r="BJ33" s="114">
        <f>IFERROR(BI33/BE33,"-")</f>
        <v>1500</v>
      </c>
      <c r="BK33" s="115">
        <v>1</v>
      </c>
      <c r="BL33" s="115"/>
      <c r="BM33" s="115"/>
      <c r="BN33" s="117">
        <v>1</v>
      </c>
      <c r="BO33" s="118">
        <f>IF(P33=0,"",IF(BN33=0,"",(BN33/P33)))</f>
        <v>0.2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>
        <v>1</v>
      </c>
      <c r="CG33" s="132">
        <f>IF(P33=0,"",IF(CF33=0,"",(CF33/P33)))</f>
        <v>0.2</v>
      </c>
      <c r="CH33" s="133">
        <v>1</v>
      </c>
      <c r="CI33" s="134">
        <f>IFERROR(CH33/CF33,"-")</f>
        <v>1</v>
      </c>
      <c r="CJ33" s="135">
        <v>3000</v>
      </c>
      <c r="CK33" s="136">
        <f>IFERROR(CJ33/CF33,"-")</f>
        <v>3000</v>
      </c>
      <c r="CL33" s="137">
        <v>1</v>
      </c>
      <c r="CM33" s="137"/>
      <c r="CN33" s="137"/>
      <c r="CO33" s="138">
        <v>2</v>
      </c>
      <c r="CP33" s="139">
        <v>6000</v>
      </c>
      <c r="CQ33" s="139">
        <v>3000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132</v>
      </c>
      <c r="C34" s="189"/>
      <c r="D34" s="189" t="s">
        <v>77</v>
      </c>
      <c r="E34" s="189" t="s">
        <v>77</v>
      </c>
      <c r="F34" s="189" t="s">
        <v>78</v>
      </c>
      <c r="G34" s="88"/>
      <c r="H34" s="88"/>
      <c r="I34" s="88"/>
      <c r="J34" s="180"/>
      <c r="K34" s="79">
        <v>236</v>
      </c>
      <c r="L34" s="79">
        <v>89</v>
      </c>
      <c r="M34" s="79">
        <v>33</v>
      </c>
      <c r="N34" s="89">
        <v>19</v>
      </c>
      <c r="O34" s="90">
        <v>0</v>
      </c>
      <c r="P34" s="91">
        <f>N34+O34</f>
        <v>19</v>
      </c>
      <c r="Q34" s="80">
        <f>IFERROR(P34/M34,"-")</f>
        <v>0.57575757575758</v>
      </c>
      <c r="R34" s="79">
        <v>0</v>
      </c>
      <c r="S34" s="79">
        <v>0</v>
      </c>
      <c r="T34" s="80">
        <f>IFERROR(R34/(P34),"-")</f>
        <v>0</v>
      </c>
      <c r="U34" s="186"/>
      <c r="V34" s="82">
        <v>2</v>
      </c>
      <c r="W34" s="80">
        <f>IF(P34=0,"-",V34/P34)</f>
        <v>0.10526315789474</v>
      </c>
      <c r="X34" s="185">
        <v>35000</v>
      </c>
      <c r="Y34" s="186">
        <f>IFERROR(X34/P34,"-")</f>
        <v>1842.1052631579</v>
      </c>
      <c r="Z34" s="186">
        <f>IFERROR(X34/V34,"-")</f>
        <v>17500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0.052631578947368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2</v>
      </c>
      <c r="BF34" s="111">
        <f>IF(P34=0,"",IF(BE34=0,"",(BE34/P34)))</f>
        <v>0.10526315789474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9</v>
      </c>
      <c r="BO34" s="118">
        <f>IF(P34=0,"",IF(BN34=0,"",(BN34/P34)))</f>
        <v>0.47368421052632</v>
      </c>
      <c r="BP34" s="119">
        <v>1</v>
      </c>
      <c r="BQ34" s="120">
        <f>IFERROR(BP34/BN34,"-")</f>
        <v>0.11111111111111</v>
      </c>
      <c r="BR34" s="121">
        <v>20000</v>
      </c>
      <c r="BS34" s="122">
        <f>IFERROR(BR34/BN34,"-")</f>
        <v>2222.2222222222</v>
      </c>
      <c r="BT34" s="123"/>
      <c r="BU34" s="123">
        <v>1</v>
      </c>
      <c r="BV34" s="123"/>
      <c r="BW34" s="124">
        <v>7</v>
      </c>
      <c r="BX34" s="125">
        <f>IF(P34=0,"",IF(BW34=0,"",(BW34/P34)))</f>
        <v>0.36842105263158</v>
      </c>
      <c r="BY34" s="126">
        <v>2</v>
      </c>
      <c r="BZ34" s="127">
        <f>IFERROR(BY34/BW34,"-")</f>
        <v>0.28571428571429</v>
      </c>
      <c r="CA34" s="128">
        <v>87000</v>
      </c>
      <c r="CB34" s="129">
        <f>IFERROR(CA34/BW34,"-")</f>
        <v>12428.571428571</v>
      </c>
      <c r="CC34" s="130"/>
      <c r="CD34" s="130"/>
      <c r="CE34" s="130">
        <v>2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2</v>
      </c>
      <c r="CP34" s="139">
        <v>35000</v>
      </c>
      <c r="CQ34" s="139">
        <v>72000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12.267820512821</v>
      </c>
      <c r="B35" s="189" t="s">
        <v>133</v>
      </c>
      <c r="C35" s="189"/>
      <c r="D35" s="189" t="s">
        <v>106</v>
      </c>
      <c r="E35" s="189" t="s">
        <v>107</v>
      </c>
      <c r="F35" s="189" t="s">
        <v>65</v>
      </c>
      <c r="G35" s="88" t="s">
        <v>134</v>
      </c>
      <c r="H35" s="88" t="s">
        <v>135</v>
      </c>
      <c r="I35" s="88" t="s">
        <v>109</v>
      </c>
      <c r="J35" s="180">
        <v>312000</v>
      </c>
      <c r="K35" s="79">
        <v>25</v>
      </c>
      <c r="L35" s="79">
        <v>0</v>
      </c>
      <c r="M35" s="79">
        <v>116</v>
      </c>
      <c r="N35" s="89">
        <v>15</v>
      </c>
      <c r="O35" s="90">
        <v>0</v>
      </c>
      <c r="P35" s="91">
        <f>N35+O35</f>
        <v>15</v>
      </c>
      <c r="Q35" s="80">
        <f>IFERROR(P35/M35,"-")</f>
        <v>0.12931034482759</v>
      </c>
      <c r="R35" s="79">
        <v>1</v>
      </c>
      <c r="S35" s="79">
        <v>6</v>
      </c>
      <c r="T35" s="80">
        <f>IFERROR(R35/(P35),"-")</f>
        <v>0.066666666666667</v>
      </c>
      <c r="U35" s="186">
        <f>IFERROR(J35/SUM(N35:O38),"-")</f>
        <v>7255.8139534884</v>
      </c>
      <c r="V35" s="82">
        <v>4</v>
      </c>
      <c r="W35" s="80">
        <f>IF(P35=0,"-",V35/P35)</f>
        <v>0.26666666666667</v>
      </c>
      <c r="X35" s="185">
        <v>254000</v>
      </c>
      <c r="Y35" s="186">
        <f>IFERROR(X35/P35,"-")</f>
        <v>16933.333333333</v>
      </c>
      <c r="Z35" s="186">
        <f>IFERROR(X35/V35,"-")</f>
        <v>63500</v>
      </c>
      <c r="AA35" s="180">
        <f>SUM(X35:X38)-SUM(J35:J38)</f>
        <v>3515560</v>
      </c>
      <c r="AB35" s="83">
        <f>SUM(X35:X38)/SUM(J35:J38)</f>
        <v>12.267820512821</v>
      </c>
      <c r="AC35" s="77"/>
      <c r="AD35" s="92">
        <v>1</v>
      </c>
      <c r="AE35" s="93">
        <f>IF(P35=0,"",IF(AD35=0,"",(AD35/P35)))</f>
        <v>0.066666666666667</v>
      </c>
      <c r="AF35" s="92"/>
      <c r="AG35" s="94">
        <f>IFERROR(AF35/AD35,"-")</f>
        <v>0</v>
      </c>
      <c r="AH35" s="95"/>
      <c r="AI35" s="96">
        <f>IFERROR(AH35/AD35,"-")</f>
        <v>0</v>
      </c>
      <c r="AJ35" s="97"/>
      <c r="AK35" s="97"/>
      <c r="AL35" s="97"/>
      <c r="AM35" s="98">
        <v>1</v>
      </c>
      <c r="AN35" s="99">
        <f>IF(P35=0,"",IF(AM35=0,"",(AM35/P35)))</f>
        <v>0.066666666666667</v>
      </c>
      <c r="AO35" s="98">
        <v>1</v>
      </c>
      <c r="AP35" s="100">
        <f>IFERROR(AO35/AM35,"-")</f>
        <v>1</v>
      </c>
      <c r="AQ35" s="101">
        <v>3000</v>
      </c>
      <c r="AR35" s="102">
        <f>IFERROR(AQ35/AM35,"-")</f>
        <v>3000</v>
      </c>
      <c r="AS35" s="103">
        <v>1</v>
      </c>
      <c r="AT35" s="103"/>
      <c r="AU35" s="103"/>
      <c r="AV35" s="104">
        <v>2</v>
      </c>
      <c r="AW35" s="105">
        <f>IF(P35=0,"",IF(AV35=0,"",(AV35/P35)))</f>
        <v>0.13333333333333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>
        <v>5</v>
      </c>
      <c r="BF35" s="111">
        <f>IF(P35=0,"",IF(BE35=0,"",(BE35/P35)))</f>
        <v>0.33333333333333</v>
      </c>
      <c r="BG35" s="110">
        <v>1</v>
      </c>
      <c r="BH35" s="112">
        <f>IFERROR(BG35/BE35,"-")</f>
        <v>0.2</v>
      </c>
      <c r="BI35" s="113">
        <v>239000</v>
      </c>
      <c r="BJ35" s="114">
        <f>IFERROR(BI35/BE35,"-")</f>
        <v>47800</v>
      </c>
      <c r="BK35" s="115"/>
      <c r="BL35" s="115"/>
      <c r="BM35" s="115">
        <v>1</v>
      </c>
      <c r="BN35" s="117">
        <v>5</v>
      </c>
      <c r="BO35" s="118">
        <f>IF(P35=0,"",IF(BN35=0,"",(BN35/P35)))</f>
        <v>0.33333333333333</v>
      </c>
      <c r="BP35" s="119">
        <v>2</v>
      </c>
      <c r="BQ35" s="120">
        <f>IFERROR(BP35/BN35,"-")</f>
        <v>0.4</v>
      </c>
      <c r="BR35" s="121">
        <v>12000</v>
      </c>
      <c r="BS35" s="122">
        <f>IFERROR(BR35/BN35,"-")</f>
        <v>2400</v>
      </c>
      <c r="BT35" s="123">
        <v>1</v>
      </c>
      <c r="BU35" s="123"/>
      <c r="BV35" s="123">
        <v>1</v>
      </c>
      <c r="BW35" s="124">
        <v>1</v>
      </c>
      <c r="BX35" s="125">
        <f>IF(P35=0,"",IF(BW35=0,"",(BW35/P35)))</f>
        <v>0.066666666666667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4</v>
      </c>
      <c r="CP35" s="139">
        <v>254000</v>
      </c>
      <c r="CQ35" s="139">
        <v>239000</v>
      </c>
      <c r="CR35" s="139"/>
      <c r="CS35" s="140" t="str">
        <f>IF(AND(CQ35=0,CR35=0),"",IF(AND(CQ35&lt;=100000,CR35&lt;=100000),"",IF(CQ35/CP35&gt;0.7,"男高",IF(CR35/CP35&gt;0.7,"女高",""))))</f>
        <v>男高</v>
      </c>
    </row>
    <row r="36" spans="1:98">
      <c r="A36" s="78"/>
      <c r="B36" s="189" t="s">
        <v>136</v>
      </c>
      <c r="C36" s="189"/>
      <c r="D36" s="189" t="s">
        <v>111</v>
      </c>
      <c r="E36" s="189" t="s">
        <v>112</v>
      </c>
      <c r="F36" s="189" t="s">
        <v>65</v>
      </c>
      <c r="G36" s="88"/>
      <c r="H36" s="88" t="s">
        <v>135</v>
      </c>
      <c r="I36" s="88" t="s">
        <v>113</v>
      </c>
      <c r="J36" s="180"/>
      <c r="K36" s="79">
        <v>7</v>
      </c>
      <c r="L36" s="79">
        <v>0</v>
      </c>
      <c r="M36" s="79">
        <v>33</v>
      </c>
      <c r="N36" s="89">
        <v>2</v>
      </c>
      <c r="O36" s="90">
        <v>0</v>
      </c>
      <c r="P36" s="91">
        <f>N36+O36</f>
        <v>2</v>
      </c>
      <c r="Q36" s="80">
        <f>IFERROR(P36/M36,"-")</f>
        <v>0.060606060606061</v>
      </c>
      <c r="R36" s="79">
        <v>0</v>
      </c>
      <c r="S36" s="79">
        <v>1</v>
      </c>
      <c r="T36" s="80">
        <f>IFERROR(R36/(P36),"-")</f>
        <v>0</v>
      </c>
      <c r="U36" s="186"/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>
        <v>1</v>
      </c>
      <c r="BX36" s="125">
        <f>IF(P36=0,"",IF(BW36=0,"",(BW36/P36)))</f>
        <v>0.5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>
        <v>1</v>
      </c>
      <c r="CG36" s="132">
        <f>IF(P36=0,"",IF(CF36=0,"",(CF36/P36)))</f>
        <v>0.5</v>
      </c>
      <c r="CH36" s="133"/>
      <c r="CI36" s="134">
        <f>IFERROR(CH36/CF36,"-")</f>
        <v>0</v>
      </c>
      <c r="CJ36" s="135"/>
      <c r="CK36" s="136">
        <f>IFERROR(CJ36/CF36,"-")</f>
        <v>0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137</v>
      </c>
      <c r="C37" s="189"/>
      <c r="D37" s="189" t="s">
        <v>115</v>
      </c>
      <c r="E37" s="189" t="s">
        <v>116</v>
      </c>
      <c r="F37" s="189" t="s">
        <v>65</v>
      </c>
      <c r="G37" s="88"/>
      <c r="H37" s="88" t="s">
        <v>135</v>
      </c>
      <c r="I37" s="88" t="s">
        <v>117</v>
      </c>
      <c r="J37" s="180"/>
      <c r="K37" s="79">
        <v>10</v>
      </c>
      <c r="L37" s="79">
        <v>0</v>
      </c>
      <c r="M37" s="79">
        <v>54</v>
      </c>
      <c r="N37" s="89">
        <v>4</v>
      </c>
      <c r="O37" s="90">
        <v>0</v>
      </c>
      <c r="P37" s="91">
        <f>N37+O37</f>
        <v>4</v>
      </c>
      <c r="Q37" s="80">
        <f>IFERROR(P37/M37,"-")</f>
        <v>0.074074074074074</v>
      </c>
      <c r="R37" s="79">
        <v>0</v>
      </c>
      <c r="S37" s="79">
        <v>1</v>
      </c>
      <c r="T37" s="80">
        <f>IFERROR(R37/(P37),"-")</f>
        <v>0</v>
      </c>
      <c r="U37" s="186"/>
      <c r="V37" s="82">
        <v>2</v>
      </c>
      <c r="W37" s="80">
        <f>IF(P37=0,"-",V37/P37)</f>
        <v>0.5</v>
      </c>
      <c r="X37" s="185">
        <v>196000</v>
      </c>
      <c r="Y37" s="186">
        <f>IFERROR(X37/P37,"-")</f>
        <v>49000</v>
      </c>
      <c r="Z37" s="186">
        <f>IFERROR(X37/V37,"-")</f>
        <v>98000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0.25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2</v>
      </c>
      <c r="BO37" s="118">
        <f>IF(P37=0,"",IF(BN37=0,"",(BN37/P37)))</f>
        <v>0.5</v>
      </c>
      <c r="BP37" s="119">
        <v>1</v>
      </c>
      <c r="BQ37" s="120">
        <f>IFERROR(BP37/BN37,"-")</f>
        <v>0.5</v>
      </c>
      <c r="BR37" s="121">
        <v>193000</v>
      </c>
      <c r="BS37" s="122">
        <f>IFERROR(BR37/BN37,"-")</f>
        <v>96500</v>
      </c>
      <c r="BT37" s="123"/>
      <c r="BU37" s="123"/>
      <c r="BV37" s="123">
        <v>1</v>
      </c>
      <c r="BW37" s="124">
        <v>1</v>
      </c>
      <c r="BX37" s="125">
        <f>IF(P37=0,"",IF(BW37=0,"",(BW37/P37)))</f>
        <v>0.25</v>
      </c>
      <c r="BY37" s="126">
        <v>1</v>
      </c>
      <c r="BZ37" s="127">
        <f>IFERROR(BY37/BW37,"-")</f>
        <v>1</v>
      </c>
      <c r="CA37" s="128">
        <v>3000</v>
      </c>
      <c r="CB37" s="129">
        <f>IFERROR(CA37/BW37,"-")</f>
        <v>3000</v>
      </c>
      <c r="CC37" s="130">
        <v>1</v>
      </c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2</v>
      </c>
      <c r="CP37" s="139">
        <v>196000</v>
      </c>
      <c r="CQ37" s="139">
        <v>193000</v>
      </c>
      <c r="CR37" s="139"/>
      <c r="CS37" s="140" t="str">
        <f>IF(AND(CQ37=0,CR37=0),"",IF(AND(CQ37&lt;=100000,CR37&lt;=100000),"",IF(CQ37/CP37&gt;0.7,"男高",IF(CR37/CP37&gt;0.7,"女高",""))))</f>
        <v>男高</v>
      </c>
    </row>
    <row r="38" spans="1:98">
      <c r="A38" s="78"/>
      <c r="B38" s="189" t="s">
        <v>138</v>
      </c>
      <c r="C38" s="189"/>
      <c r="D38" s="189" t="s">
        <v>77</v>
      </c>
      <c r="E38" s="189" t="s">
        <v>77</v>
      </c>
      <c r="F38" s="189" t="s">
        <v>78</v>
      </c>
      <c r="G38" s="88"/>
      <c r="H38" s="88"/>
      <c r="I38" s="88"/>
      <c r="J38" s="180"/>
      <c r="K38" s="79">
        <v>155</v>
      </c>
      <c r="L38" s="79">
        <v>69</v>
      </c>
      <c r="M38" s="79">
        <v>69</v>
      </c>
      <c r="N38" s="89">
        <v>22</v>
      </c>
      <c r="O38" s="90">
        <v>0</v>
      </c>
      <c r="P38" s="91">
        <f>N38+O38</f>
        <v>22</v>
      </c>
      <c r="Q38" s="80">
        <f>IFERROR(P38/M38,"-")</f>
        <v>0.31884057971014</v>
      </c>
      <c r="R38" s="79">
        <v>5</v>
      </c>
      <c r="S38" s="79">
        <v>1</v>
      </c>
      <c r="T38" s="80">
        <f>IFERROR(R38/(P38),"-")</f>
        <v>0.22727272727273</v>
      </c>
      <c r="U38" s="186"/>
      <c r="V38" s="82">
        <v>8</v>
      </c>
      <c r="W38" s="80">
        <f>IF(P38=0,"-",V38/P38)</f>
        <v>0.36363636363636</v>
      </c>
      <c r="X38" s="185">
        <v>3377560</v>
      </c>
      <c r="Y38" s="186">
        <f>IFERROR(X38/P38,"-")</f>
        <v>153525.45454545</v>
      </c>
      <c r="Z38" s="186">
        <f>IFERROR(X38/V38,"-")</f>
        <v>422195</v>
      </c>
      <c r="AA38" s="18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2</v>
      </c>
      <c r="BF38" s="111">
        <f>IF(P38=0,"",IF(BE38=0,"",(BE38/P38)))</f>
        <v>0.090909090909091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8</v>
      </c>
      <c r="BO38" s="118">
        <f>IF(P38=0,"",IF(BN38=0,"",(BN38/P38)))</f>
        <v>0.36363636363636</v>
      </c>
      <c r="BP38" s="119">
        <v>4</v>
      </c>
      <c r="BQ38" s="120">
        <f>IFERROR(BP38/BN38,"-")</f>
        <v>0.5</v>
      </c>
      <c r="BR38" s="121">
        <v>62000</v>
      </c>
      <c r="BS38" s="122">
        <f>IFERROR(BR38/BN38,"-")</f>
        <v>7750</v>
      </c>
      <c r="BT38" s="123">
        <v>1</v>
      </c>
      <c r="BU38" s="123">
        <v>2</v>
      </c>
      <c r="BV38" s="123">
        <v>1</v>
      </c>
      <c r="BW38" s="124">
        <v>9</v>
      </c>
      <c r="BX38" s="125">
        <f>IF(P38=0,"",IF(BW38=0,"",(BW38/P38)))</f>
        <v>0.40909090909091</v>
      </c>
      <c r="BY38" s="126">
        <v>4</v>
      </c>
      <c r="BZ38" s="127">
        <f>IFERROR(BY38/BW38,"-")</f>
        <v>0.44444444444444</v>
      </c>
      <c r="CA38" s="128">
        <v>77000</v>
      </c>
      <c r="CB38" s="129">
        <f>IFERROR(CA38/BW38,"-")</f>
        <v>8555.5555555556</v>
      </c>
      <c r="CC38" s="130">
        <v>1</v>
      </c>
      <c r="CD38" s="130"/>
      <c r="CE38" s="130">
        <v>3</v>
      </c>
      <c r="CF38" s="131">
        <v>3</v>
      </c>
      <c r="CG38" s="132">
        <f>IF(P38=0,"",IF(CF38=0,"",(CF38/P38)))</f>
        <v>0.13636363636364</v>
      </c>
      <c r="CH38" s="133">
        <v>3</v>
      </c>
      <c r="CI38" s="134">
        <f>IFERROR(CH38/CF38,"-")</f>
        <v>1</v>
      </c>
      <c r="CJ38" s="135">
        <v>3249560</v>
      </c>
      <c r="CK38" s="136">
        <f>IFERROR(CJ38/CF38,"-")</f>
        <v>1083186.6666667</v>
      </c>
      <c r="CL38" s="137"/>
      <c r="CM38" s="137"/>
      <c r="CN38" s="137">
        <v>3</v>
      </c>
      <c r="CO38" s="138">
        <v>8</v>
      </c>
      <c r="CP38" s="139">
        <v>3377560</v>
      </c>
      <c r="CQ38" s="139">
        <v>1850000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0.055555555555556</v>
      </c>
      <c r="B39" s="189" t="s">
        <v>139</v>
      </c>
      <c r="C39" s="189"/>
      <c r="D39" s="189" t="s">
        <v>100</v>
      </c>
      <c r="E39" s="189" t="s">
        <v>81</v>
      </c>
      <c r="F39" s="189" t="s">
        <v>65</v>
      </c>
      <c r="G39" s="88" t="s">
        <v>66</v>
      </c>
      <c r="H39" s="88" t="s">
        <v>87</v>
      </c>
      <c r="I39" s="88" t="s">
        <v>140</v>
      </c>
      <c r="J39" s="180">
        <v>144000</v>
      </c>
      <c r="K39" s="79">
        <v>17</v>
      </c>
      <c r="L39" s="79">
        <v>0</v>
      </c>
      <c r="M39" s="79">
        <v>51</v>
      </c>
      <c r="N39" s="89">
        <v>8</v>
      </c>
      <c r="O39" s="90">
        <v>0</v>
      </c>
      <c r="P39" s="91">
        <f>N39+O39</f>
        <v>8</v>
      </c>
      <c r="Q39" s="80">
        <f>IFERROR(P39/M39,"-")</f>
        <v>0.15686274509804</v>
      </c>
      <c r="R39" s="79">
        <v>1</v>
      </c>
      <c r="S39" s="79">
        <v>2</v>
      </c>
      <c r="T39" s="80">
        <f>IFERROR(R39/(P39),"-")</f>
        <v>0.125</v>
      </c>
      <c r="U39" s="186">
        <f>IFERROR(J39/SUM(N39:O40),"-")</f>
        <v>12000</v>
      </c>
      <c r="V39" s="82">
        <v>2</v>
      </c>
      <c r="W39" s="80">
        <f>IF(P39=0,"-",V39/P39)</f>
        <v>0.25</v>
      </c>
      <c r="X39" s="185">
        <v>8000</v>
      </c>
      <c r="Y39" s="186">
        <f>IFERROR(X39/P39,"-")</f>
        <v>1000</v>
      </c>
      <c r="Z39" s="186">
        <f>IFERROR(X39/V39,"-")</f>
        <v>4000</v>
      </c>
      <c r="AA39" s="180">
        <f>SUM(X39:X40)-SUM(J39:J40)</f>
        <v>-136000</v>
      </c>
      <c r="AB39" s="83">
        <f>SUM(X39:X40)/SUM(J39:J40)</f>
        <v>0.055555555555556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0.125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1</v>
      </c>
      <c r="BO39" s="118">
        <f>IF(P39=0,"",IF(BN39=0,"",(BN39/P39)))</f>
        <v>0.125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6</v>
      </c>
      <c r="BX39" s="125">
        <f>IF(P39=0,"",IF(BW39=0,"",(BW39/P39)))</f>
        <v>0.75</v>
      </c>
      <c r="BY39" s="126">
        <v>2</v>
      </c>
      <c r="BZ39" s="127">
        <f>IFERROR(BY39/BW39,"-")</f>
        <v>0.33333333333333</v>
      </c>
      <c r="CA39" s="128">
        <v>8000</v>
      </c>
      <c r="CB39" s="129">
        <f>IFERROR(CA39/BW39,"-")</f>
        <v>1333.3333333333</v>
      </c>
      <c r="CC39" s="130">
        <v>2</v>
      </c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2</v>
      </c>
      <c r="CP39" s="139">
        <v>8000</v>
      </c>
      <c r="CQ39" s="139">
        <v>5000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141</v>
      </c>
      <c r="C40" s="189"/>
      <c r="D40" s="189" t="s">
        <v>100</v>
      </c>
      <c r="E40" s="189" t="s">
        <v>81</v>
      </c>
      <c r="F40" s="189" t="s">
        <v>78</v>
      </c>
      <c r="G40" s="88"/>
      <c r="H40" s="88"/>
      <c r="I40" s="88"/>
      <c r="J40" s="180"/>
      <c r="K40" s="79">
        <v>21</v>
      </c>
      <c r="L40" s="79">
        <v>17</v>
      </c>
      <c r="M40" s="79">
        <v>10</v>
      </c>
      <c r="N40" s="89">
        <v>4</v>
      </c>
      <c r="O40" s="90">
        <v>0</v>
      </c>
      <c r="P40" s="91">
        <f>N40+O40</f>
        <v>4</v>
      </c>
      <c r="Q40" s="80">
        <f>IFERROR(P40/M40,"-")</f>
        <v>0.4</v>
      </c>
      <c r="R40" s="79">
        <v>0</v>
      </c>
      <c r="S40" s="79">
        <v>2</v>
      </c>
      <c r="T40" s="80">
        <f>IFERROR(R40/(P40),"-")</f>
        <v>0</v>
      </c>
      <c r="U40" s="186"/>
      <c r="V40" s="82">
        <v>0</v>
      </c>
      <c r="W40" s="80">
        <f>IF(P40=0,"-",V40/P40)</f>
        <v>0</v>
      </c>
      <c r="X40" s="185">
        <v>0</v>
      </c>
      <c r="Y40" s="186">
        <f>IFERROR(X40/P40,"-")</f>
        <v>0</v>
      </c>
      <c r="Z40" s="186" t="str">
        <f>IFERROR(X40/V40,"-")</f>
        <v>-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2</v>
      </c>
      <c r="BF40" s="111">
        <f>IF(P40=0,"",IF(BE40=0,"",(BE40/P40)))</f>
        <v>0.5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1</v>
      </c>
      <c r="BO40" s="118">
        <f>IF(P40=0,"",IF(BN40=0,"",(BN40/P40)))</f>
        <v>0.25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>
        <v>1</v>
      </c>
      <c r="CG40" s="132">
        <f>IF(P40=0,"",IF(CF40=0,"",(CF40/P40)))</f>
        <v>0.25</v>
      </c>
      <c r="CH40" s="133"/>
      <c r="CI40" s="134">
        <f>IFERROR(CH40/CF40,"-")</f>
        <v>0</v>
      </c>
      <c r="CJ40" s="135"/>
      <c r="CK40" s="136">
        <f>IFERROR(CJ40/CF40,"-")</f>
        <v>0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6.4166666666667</v>
      </c>
      <c r="B41" s="189" t="s">
        <v>142</v>
      </c>
      <c r="C41" s="189"/>
      <c r="D41" s="189" t="s">
        <v>143</v>
      </c>
      <c r="E41" s="189" t="s">
        <v>81</v>
      </c>
      <c r="F41" s="189" t="s">
        <v>65</v>
      </c>
      <c r="G41" s="88" t="s">
        <v>144</v>
      </c>
      <c r="H41" s="88" t="s">
        <v>87</v>
      </c>
      <c r="I41" s="88" t="s">
        <v>145</v>
      </c>
      <c r="J41" s="180">
        <v>108000</v>
      </c>
      <c r="K41" s="79">
        <v>14</v>
      </c>
      <c r="L41" s="79">
        <v>0</v>
      </c>
      <c r="M41" s="79">
        <v>65</v>
      </c>
      <c r="N41" s="89">
        <v>5</v>
      </c>
      <c r="O41" s="90">
        <v>0</v>
      </c>
      <c r="P41" s="91">
        <f>N41+O41</f>
        <v>5</v>
      </c>
      <c r="Q41" s="80">
        <f>IFERROR(P41/M41,"-")</f>
        <v>0.076923076923077</v>
      </c>
      <c r="R41" s="79">
        <v>0</v>
      </c>
      <c r="S41" s="79">
        <v>1</v>
      </c>
      <c r="T41" s="80">
        <f>IFERROR(R41/(P41),"-")</f>
        <v>0</v>
      </c>
      <c r="U41" s="186">
        <f>IFERROR(J41/SUM(N41:O42),"-")</f>
        <v>7200</v>
      </c>
      <c r="V41" s="82">
        <v>0</v>
      </c>
      <c r="W41" s="80">
        <f>IF(P41=0,"-",V41/P41)</f>
        <v>0</v>
      </c>
      <c r="X41" s="185">
        <v>0</v>
      </c>
      <c r="Y41" s="186">
        <f>IFERROR(X41/P41,"-")</f>
        <v>0</v>
      </c>
      <c r="Z41" s="186" t="str">
        <f>IFERROR(X41/V41,"-")</f>
        <v>-</v>
      </c>
      <c r="AA41" s="180">
        <f>SUM(X41:X42)-SUM(J41:J42)</f>
        <v>585000</v>
      </c>
      <c r="AB41" s="83">
        <f>SUM(X41:X42)/SUM(J41:J42)</f>
        <v>6.4166666666667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>
        <v>1</v>
      </c>
      <c r="AW41" s="105">
        <f>IF(P41=0,"",IF(AV41=0,"",(AV41/P41)))</f>
        <v>0.2</v>
      </c>
      <c r="AX41" s="104"/>
      <c r="AY41" s="106">
        <f>IFERROR(AX41/AV41,"-")</f>
        <v>0</v>
      </c>
      <c r="AZ41" s="107"/>
      <c r="BA41" s="108">
        <f>IFERROR(AZ41/AV41,"-")</f>
        <v>0</v>
      </c>
      <c r="BB41" s="109"/>
      <c r="BC41" s="109"/>
      <c r="BD41" s="109"/>
      <c r="BE41" s="110">
        <v>1</v>
      </c>
      <c r="BF41" s="111">
        <f>IF(P41=0,"",IF(BE41=0,"",(BE41/P41)))</f>
        <v>0.2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/>
      <c r="BO41" s="118">
        <f>IF(P41=0,"",IF(BN41=0,"",(BN41/P41)))</f>
        <v>0</v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>
        <v>1</v>
      </c>
      <c r="BX41" s="125">
        <f>IF(P41=0,"",IF(BW41=0,"",(BW41/P41)))</f>
        <v>0.2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>
        <v>2</v>
      </c>
      <c r="CG41" s="132">
        <f>IF(P41=0,"",IF(CF41=0,"",(CF41/P41)))</f>
        <v>0.4</v>
      </c>
      <c r="CH41" s="133">
        <v>1</v>
      </c>
      <c r="CI41" s="134">
        <f>IFERROR(CH41/CF41,"-")</f>
        <v>0.5</v>
      </c>
      <c r="CJ41" s="135">
        <v>58000</v>
      </c>
      <c r="CK41" s="136">
        <f>IFERROR(CJ41/CF41,"-")</f>
        <v>29000</v>
      </c>
      <c r="CL41" s="137"/>
      <c r="CM41" s="137"/>
      <c r="CN41" s="137">
        <v>1</v>
      </c>
      <c r="CO41" s="138">
        <v>0</v>
      </c>
      <c r="CP41" s="139">
        <v>0</v>
      </c>
      <c r="CQ41" s="139">
        <v>58000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146</v>
      </c>
      <c r="C42" s="189"/>
      <c r="D42" s="189" t="s">
        <v>143</v>
      </c>
      <c r="E42" s="189" t="s">
        <v>81</v>
      </c>
      <c r="F42" s="189" t="s">
        <v>78</v>
      </c>
      <c r="G42" s="88"/>
      <c r="H42" s="88"/>
      <c r="I42" s="88"/>
      <c r="J42" s="180"/>
      <c r="K42" s="79">
        <v>27</v>
      </c>
      <c r="L42" s="79">
        <v>26</v>
      </c>
      <c r="M42" s="79">
        <v>9</v>
      </c>
      <c r="N42" s="89">
        <v>10</v>
      </c>
      <c r="O42" s="90">
        <v>0</v>
      </c>
      <c r="P42" s="91">
        <f>N42+O42</f>
        <v>10</v>
      </c>
      <c r="Q42" s="80">
        <f>IFERROR(P42/M42,"-")</f>
        <v>1.1111111111111</v>
      </c>
      <c r="R42" s="79">
        <v>1</v>
      </c>
      <c r="S42" s="79">
        <v>2</v>
      </c>
      <c r="T42" s="80">
        <f>IFERROR(R42/(P42),"-")</f>
        <v>0.1</v>
      </c>
      <c r="U42" s="186"/>
      <c r="V42" s="82">
        <v>1</v>
      </c>
      <c r="W42" s="80">
        <f>IF(P42=0,"-",V42/P42)</f>
        <v>0.1</v>
      </c>
      <c r="X42" s="185">
        <v>693000</v>
      </c>
      <c r="Y42" s="186">
        <f>IFERROR(X42/P42,"-")</f>
        <v>69300</v>
      </c>
      <c r="Z42" s="186">
        <f>IFERROR(X42/V42,"-")</f>
        <v>693000</v>
      </c>
      <c r="AA42" s="18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1</v>
      </c>
      <c r="BF42" s="111">
        <f>IF(P42=0,"",IF(BE42=0,"",(BE42/P42)))</f>
        <v>0.1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2</v>
      </c>
      <c r="BO42" s="118">
        <f>IF(P42=0,"",IF(BN42=0,"",(BN42/P42)))</f>
        <v>0.2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7</v>
      </c>
      <c r="BX42" s="125">
        <f>IF(P42=0,"",IF(BW42=0,"",(BW42/P42)))</f>
        <v>0.7</v>
      </c>
      <c r="BY42" s="126">
        <v>1</v>
      </c>
      <c r="BZ42" s="127">
        <f>IFERROR(BY42/BW42,"-")</f>
        <v>0.14285714285714</v>
      </c>
      <c r="CA42" s="128">
        <v>703000</v>
      </c>
      <c r="CB42" s="129">
        <f>IFERROR(CA42/BW42,"-")</f>
        <v>100428.57142857</v>
      </c>
      <c r="CC42" s="130"/>
      <c r="CD42" s="130"/>
      <c r="CE42" s="130">
        <v>1</v>
      </c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693000</v>
      </c>
      <c r="CQ42" s="139">
        <v>703000</v>
      </c>
      <c r="CR42" s="139"/>
      <c r="CS42" s="140" t="str">
        <f>IF(AND(CQ42=0,CR42=0),"",IF(AND(CQ42&lt;=100000,CR42&lt;=100000),"",IF(CQ42/CP42&gt;0.7,"男高",IF(CR42/CP42&gt;0.7,"女高",""))))</f>
        <v>男高</v>
      </c>
    </row>
    <row r="43" spans="1:98">
      <c r="A43" s="78">
        <f>AB43</f>
        <v>0.2</v>
      </c>
      <c r="B43" s="189" t="s">
        <v>147</v>
      </c>
      <c r="C43" s="189"/>
      <c r="D43" s="189" t="s">
        <v>91</v>
      </c>
      <c r="E43" s="189" t="s">
        <v>103</v>
      </c>
      <c r="F43" s="189" t="s">
        <v>65</v>
      </c>
      <c r="G43" s="88" t="s">
        <v>70</v>
      </c>
      <c r="H43" s="88" t="s">
        <v>87</v>
      </c>
      <c r="I43" s="191" t="s">
        <v>148</v>
      </c>
      <c r="J43" s="180">
        <v>180000</v>
      </c>
      <c r="K43" s="79">
        <v>10</v>
      </c>
      <c r="L43" s="79">
        <v>0</v>
      </c>
      <c r="M43" s="79">
        <v>48</v>
      </c>
      <c r="N43" s="89">
        <v>5</v>
      </c>
      <c r="O43" s="90">
        <v>0</v>
      </c>
      <c r="P43" s="91">
        <f>N43+O43</f>
        <v>5</v>
      </c>
      <c r="Q43" s="80">
        <f>IFERROR(P43/M43,"-")</f>
        <v>0.10416666666667</v>
      </c>
      <c r="R43" s="79">
        <v>0</v>
      </c>
      <c r="S43" s="79">
        <v>1</v>
      </c>
      <c r="T43" s="80">
        <f>IFERROR(R43/(P43),"-")</f>
        <v>0</v>
      </c>
      <c r="U43" s="186">
        <f>IFERROR(J43/SUM(N43:O44),"-")</f>
        <v>16363.636363636</v>
      </c>
      <c r="V43" s="82">
        <v>0</v>
      </c>
      <c r="W43" s="80">
        <f>IF(P43=0,"-",V43/P43)</f>
        <v>0</v>
      </c>
      <c r="X43" s="185">
        <v>0</v>
      </c>
      <c r="Y43" s="186">
        <f>IFERROR(X43/P43,"-")</f>
        <v>0</v>
      </c>
      <c r="Z43" s="186" t="str">
        <f>IFERROR(X43/V43,"-")</f>
        <v>-</v>
      </c>
      <c r="AA43" s="180">
        <f>SUM(X43:X44)-SUM(J43:J44)</f>
        <v>-144000</v>
      </c>
      <c r="AB43" s="83">
        <f>SUM(X43:X44)/SUM(J43:J44)</f>
        <v>0.2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3</v>
      </c>
      <c r="BO43" s="118">
        <f>IF(P43=0,"",IF(BN43=0,"",(BN43/P43)))</f>
        <v>0.6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2</v>
      </c>
      <c r="BX43" s="125">
        <f>IF(P43=0,"",IF(BW43=0,"",(BW43/P43)))</f>
        <v>0.4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189" t="s">
        <v>149</v>
      </c>
      <c r="C44" s="189"/>
      <c r="D44" s="189" t="s">
        <v>91</v>
      </c>
      <c r="E44" s="189" t="s">
        <v>103</v>
      </c>
      <c r="F44" s="189" t="s">
        <v>78</v>
      </c>
      <c r="G44" s="88"/>
      <c r="H44" s="88"/>
      <c r="I44" s="88"/>
      <c r="J44" s="180"/>
      <c r="K44" s="79">
        <v>32</v>
      </c>
      <c r="L44" s="79">
        <v>21</v>
      </c>
      <c r="M44" s="79">
        <v>7</v>
      </c>
      <c r="N44" s="89">
        <v>6</v>
      </c>
      <c r="O44" s="90">
        <v>0</v>
      </c>
      <c r="P44" s="91">
        <f>N44+O44</f>
        <v>6</v>
      </c>
      <c r="Q44" s="80">
        <f>IFERROR(P44/M44,"-")</f>
        <v>0.85714285714286</v>
      </c>
      <c r="R44" s="79">
        <v>0</v>
      </c>
      <c r="S44" s="79">
        <v>0</v>
      </c>
      <c r="T44" s="80">
        <f>IFERROR(R44/(P44),"-")</f>
        <v>0</v>
      </c>
      <c r="U44" s="186"/>
      <c r="V44" s="82">
        <v>0</v>
      </c>
      <c r="W44" s="80">
        <f>IF(P44=0,"-",V44/P44)</f>
        <v>0</v>
      </c>
      <c r="X44" s="185">
        <v>36000</v>
      </c>
      <c r="Y44" s="186">
        <f>IFERROR(X44/P44,"-")</f>
        <v>6000</v>
      </c>
      <c r="Z44" s="186" t="str">
        <f>IFERROR(X44/V44,"-")</f>
        <v>-</v>
      </c>
      <c r="AA44" s="18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0.16666666666667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1</v>
      </c>
      <c r="BO44" s="118">
        <f>IF(P44=0,"",IF(BN44=0,"",(BN44/P44)))</f>
        <v>0.16666666666667</v>
      </c>
      <c r="BP44" s="119">
        <v>1</v>
      </c>
      <c r="BQ44" s="120">
        <f>IFERROR(BP44/BN44,"-")</f>
        <v>1</v>
      </c>
      <c r="BR44" s="121">
        <v>187000</v>
      </c>
      <c r="BS44" s="122">
        <f>IFERROR(BR44/BN44,"-")</f>
        <v>187000</v>
      </c>
      <c r="BT44" s="123"/>
      <c r="BU44" s="123"/>
      <c r="BV44" s="123">
        <v>1</v>
      </c>
      <c r="BW44" s="124">
        <v>4</v>
      </c>
      <c r="BX44" s="125">
        <f>IF(P44=0,"",IF(BW44=0,"",(BW44/P44)))</f>
        <v>0.66666666666667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36000</v>
      </c>
      <c r="CQ44" s="139">
        <v>187000</v>
      </c>
      <c r="CR44" s="139"/>
      <c r="CS44" s="140" t="str">
        <f>IF(AND(CQ44=0,CR44=0),"",IF(AND(CQ44&lt;=100000,CR44&lt;=100000),"",IF(CQ44/CP44&gt;0.7,"男高",IF(CR44/CP44&gt;0.7,"女高",""))))</f>
        <v>男高</v>
      </c>
    </row>
    <row r="45" spans="1:98">
      <c r="A45" s="78">
        <f>AB45</f>
        <v>0.18518518518519</v>
      </c>
      <c r="B45" s="189" t="s">
        <v>150</v>
      </c>
      <c r="C45" s="189"/>
      <c r="D45" s="189" t="s">
        <v>143</v>
      </c>
      <c r="E45" s="189" t="s">
        <v>81</v>
      </c>
      <c r="F45" s="189" t="s">
        <v>65</v>
      </c>
      <c r="G45" s="88" t="s">
        <v>151</v>
      </c>
      <c r="H45" s="88" t="s">
        <v>87</v>
      </c>
      <c r="I45" s="88" t="s">
        <v>152</v>
      </c>
      <c r="J45" s="180">
        <v>108000</v>
      </c>
      <c r="K45" s="79">
        <v>28</v>
      </c>
      <c r="L45" s="79">
        <v>0</v>
      </c>
      <c r="M45" s="79">
        <v>41</v>
      </c>
      <c r="N45" s="89">
        <v>2</v>
      </c>
      <c r="O45" s="90">
        <v>0</v>
      </c>
      <c r="P45" s="91">
        <f>N45+O45</f>
        <v>2</v>
      </c>
      <c r="Q45" s="80">
        <f>IFERROR(P45/M45,"-")</f>
        <v>0.048780487804878</v>
      </c>
      <c r="R45" s="79">
        <v>0</v>
      </c>
      <c r="S45" s="79">
        <v>1</v>
      </c>
      <c r="T45" s="80">
        <f>IFERROR(R45/(P45),"-")</f>
        <v>0</v>
      </c>
      <c r="U45" s="186">
        <f>IFERROR(J45/SUM(N45:O46),"-")</f>
        <v>18000</v>
      </c>
      <c r="V45" s="82">
        <v>0</v>
      </c>
      <c r="W45" s="80">
        <f>IF(P45=0,"-",V45/P45)</f>
        <v>0</v>
      </c>
      <c r="X45" s="185">
        <v>0</v>
      </c>
      <c r="Y45" s="186">
        <f>IFERROR(X45/P45,"-")</f>
        <v>0</v>
      </c>
      <c r="Z45" s="186" t="str">
        <f>IFERROR(X45/V45,"-")</f>
        <v>-</v>
      </c>
      <c r="AA45" s="180">
        <f>SUM(X45:X46)-SUM(J45:J46)</f>
        <v>-88000</v>
      </c>
      <c r="AB45" s="83">
        <f>SUM(X45:X46)/SUM(J45:J46)</f>
        <v>0.18518518518519</v>
      </c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0.5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>
        <v>1</v>
      </c>
      <c r="CG45" s="132">
        <f>IF(P45=0,"",IF(CF45=0,"",(CF45/P45)))</f>
        <v>0.5</v>
      </c>
      <c r="CH45" s="133"/>
      <c r="CI45" s="134">
        <f>IFERROR(CH45/CF45,"-")</f>
        <v>0</v>
      </c>
      <c r="CJ45" s="135"/>
      <c r="CK45" s="136">
        <f>IFERROR(CJ45/CF45,"-")</f>
        <v>0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189" t="s">
        <v>153</v>
      </c>
      <c r="C46" s="189"/>
      <c r="D46" s="189" t="s">
        <v>143</v>
      </c>
      <c r="E46" s="189" t="s">
        <v>81</v>
      </c>
      <c r="F46" s="189" t="s">
        <v>78</v>
      </c>
      <c r="G46" s="88"/>
      <c r="H46" s="88"/>
      <c r="I46" s="88"/>
      <c r="J46" s="180"/>
      <c r="K46" s="79">
        <v>32</v>
      </c>
      <c r="L46" s="79">
        <v>27</v>
      </c>
      <c r="M46" s="79">
        <v>10</v>
      </c>
      <c r="N46" s="89">
        <v>4</v>
      </c>
      <c r="O46" s="90">
        <v>0</v>
      </c>
      <c r="P46" s="91">
        <f>N46+O46</f>
        <v>4</v>
      </c>
      <c r="Q46" s="80">
        <f>IFERROR(P46/M46,"-")</f>
        <v>0.4</v>
      </c>
      <c r="R46" s="79">
        <v>1</v>
      </c>
      <c r="S46" s="79">
        <v>0</v>
      </c>
      <c r="T46" s="80">
        <f>IFERROR(R46/(P46),"-")</f>
        <v>0.25</v>
      </c>
      <c r="U46" s="186"/>
      <c r="V46" s="82">
        <v>1</v>
      </c>
      <c r="W46" s="80">
        <f>IF(P46=0,"-",V46/P46)</f>
        <v>0.25</v>
      </c>
      <c r="X46" s="185">
        <v>20000</v>
      </c>
      <c r="Y46" s="186">
        <f>IFERROR(X46/P46,"-")</f>
        <v>5000</v>
      </c>
      <c r="Z46" s="186">
        <f>IFERROR(X46/V46,"-")</f>
        <v>20000</v>
      </c>
      <c r="AA46" s="18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1</v>
      </c>
      <c r="BO46" s="118">
        <f>IF(P46=0,"",IF(BN46=0,"",(BN46/P46)))</f>
        <v>0.25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3</v>
      </c>
      <c r="BX46" s="125">
        <f>IF(P46=0,"",IF(BW46=0,"",(BW46/P46)))</f>
        <v>0.75</v>
      </c>
      <c r="BY46" s="126">
        <v>1</v>
      </c>
      <c r="BZ46" s="127">
        <f>IFERROR(BY46/BW46,"-")</f>
        <v>0.33333333333333</v>
      </c>
      <c r="CA46" s="128">
        <v>20000</v>
      </c>
      <c r="CB46" s="129">
        <f>IFERROR(CA46/BW46,"-")</f>
        <v>6666.6666666667</v>
      </c>
      <c r="CC46" s="130"/>
      <c r="CD46" s="130">
        <v>1</v>
      </c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20000</v>
      </c>
      <c r="CQ46" s="139">
        <v>20000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>
        <f>AB47</f>
        <v>1.0192307692308</v>
      </c>
      <c r="B47" s="189" t="s">
        <v>154</v>
      </c>
      <c r="C47" s="189"/>
      <c r="D47" s="189" t="s">
        <v>91</v>
      </c>
      <c r="E47" s="189" t="s">
        <v>92</v>
      </c>
      <c r="F47" s="189" t="s">
        <v>65</v>
      </c>
      <c r="G47" s="88" t="s">
        <v>134</v>
      </c>
      <c r="H47" s="88" t="s">
        <v>87</v>
      </c>
      <c r="I47" s="191" t="s">
        <v>155</v>
      </c>
      <c r="J47" s="180">
        <v>156000</v>
      </c>
      <c r="K47" s="79">
        <v>29</v>
      </c>
      <c r="L47" s="79">
        <v>0</v>
      </c>
      <c r="M47" s="79">
        <v>80</v>
      </c>
      <c r="N47" s="89">
        <v>11</v>
      </c>
      <c r="O47" s="90">
        <v>0</v>
      </c>
      <c r="P47" s="91">
        <f>N47+O47</f>
        <v>11</v>
      </c>
      <c r="Q47" s="80">
        <f>IFERROR(P47/M47,"-")</f>
        <v>0.1375</v>
      </c>
      <c r="R47" s="79">
        <v>2</v>
      </c>
      <c r="S47" s="79">
        <v>3</v>
      </c>
      <c r="T47" s="80">
        <f>IFERROR(R47/(P47),"-")</f>
        <v>0.18181818181818</v>
      </c>
      <c r="U47" s="186">
        <f>IFERROR(J47/SUM(N47:O48),"-")</f>
        <v>7800</v>
      </c>
      <c r="V47" s="82">
        <v>3</v>
      </c>
      <c r="W47" s="80">
        <f>IF(P47=0,"-",V47/P47)</f>
        <v>0.27272727272727</v>
      </c>
      <c r="X47" s="185">
        <v>63000</v>
      </c>
      <c r="Y47" s="186">
        <f>IFERROR(X47/P47,"-")</f>
        <v>5727.2727272727</v>
      </c>
      <c r="Z47" s="186">
        <f>IFERROR(X47/V47,"-")</f>
        <v>21000</v>
      </c>
      <c r="AA47" s="180">
        <f>SUM(X47:X48)-SUM(J47:J48)</f>
        <v>3000</v>
      </c>
      <c r="AB47" s="83">
        <f>SUM(X47:X48)/SUM(J47:J48)</f>
        <v>1.0192307692308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>
        <v>1</v>
      </c>
      <c r="AW47" s="105">
        <f>IF(P47=0,"",IF(AV47=0,"",(AV47/P47)))</f>
        <v>0.090909090909091</v>
      </c>
      <c r="AX47" s="104"/>
      <c r="AY47" s="106">
        <f>IFERROR(AX47/AV47,"-")</f>
        <v>0</v>
      </c>
      <c r="AZ47" s="107"/>
      <c r="BA47" s="108">
        <f>IFERROR(AZ47/AV47,"-")</f>
        <v>0</v>
      </c>
      <c r="BB47" s="109"/>
      <c r="BC47" s="109"/>
      <c r="BD47" s="109"/>
      <c r="BE47" s="110">
        <v>2</v>
      </c>
      <c r="BF47" s="111">
        <f>IF(P47=0,"",IF(BE47=0,"",(BE47/P47)))</f>
        <v>0.18181818181818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7</v>
      </c>
      <c r="BO47" s="118">
        <f>IF(P47=0,"",IF(BN47=0,"",(BN47/P47)))</f>
        <v>0.63636363636364</v>
      </c>
      <c r="BP47" s="119">
        <v>3</v>
      </c>
      <c r="BQ47" s="120">
        <f>IFERROR(BP47/BN47,"-")</f>
        <v>0.42857142857143</v>
      </c>
      <c r="BR47" s="121">
        <v>63000</v>
      </c>
      <c r="BS47" s="122">
        <f>IFERROR(BR47/BN47,"-")</f>
        <v>9000</v>
      </c>
      <c r="BT47" s="123"/>
      <c r="BU47" s="123">
        <v>1</v>
      </c>
      <c r="BV47" s="123">
        <v>2</v>
      </c>
      <c r="BW47" s="124">
        <v>1</v>
      </c>
      <c r="BX47" s="125">
        <f>IF(P47=0,"",IF(BW47=0,"",(BW47/P47)))</f>
        <v>0.090909090909091</v>
      </c>
      <c r="BY47" s="126"/>
      <c r="BZ47" s="127">
        <f>IFERROR(BY47/BW47,"-")</f>
        <v>0</v>
      </c>
      <c r="CA47" s="128"/>
      <c r="CB47" s="129">
        <f>IFERROR(CA47/BW47,"-")</f>
        <v>0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3</v>
      </c>
      <c r="CP47" s="139">
        <v>63000</v>
      </c>
      <c r="CQ47" s="139">
        <v>39000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189" t="s">
        <v>156</v>
      </c>
      <c r="C48" s="189"/>
      <c r="D48" s="189" t="s">
        <v>91</v>
      </c>
      <c r="E48" s="189" t="s">
        <v>92</v>
      </c>
      <c r="F48" s="189" t="s">
        <v>78</v>
      </c>
      <c r="G48" s="88"/>
      <c r="H48" s="88"/>
      <c r="I48" s="88"/>
      <c r="J48" s="180"/>
      <c r="K48" s="79">
        <v>56</v>
      </c>
      <c r="L48" s="79">
        <v>31</v>
      </c>
      <c r="M48" s="79">
        <v>7</v>
      </c>
      <c r="N48" s="89">
        <v>9</v>
      </c>
      <c r="O48" s="90">
        <v>0</v>
      </c>
      <c r="P48" s="91">
        <f>N48+O48</f>
        <v>9</v>
      </c>
      <c r="Q48" s="80">
        <f>IFERROR(P48/M48,"-")</f>
        <v>1.2857142857143</v>
      </c>
      <c r="R48" s="79">
        <v>2</v>
      </c>
      <c r="S48" s="79">
        <v>0</v>
      </c>
      <c r="T48" s="80">
        <f>IFERROR(R48/(P48),"-")</f>
        <v>0.22222222222222</v>
      </c>
      <c r="U48" s="186"/>
      <c r="V48" s="82">
        <v>2</v>
      </c>
      <c r="W48" s="80">
        <f>IF(P48=0,"-",V48/P48)</f>
        <v>0.22222222222222</v>
      </c>
      <c r="X48" s="185">
        <v>96000</v>
      </c>
      <c r="Y48" s="186">
        <f>IFERROR(X48/P48,"-")</f>
        <v>10666.666666667</v>
      </c>
      <c r="Z48" s="186">
        <f>IFERROR(X48/V48,"-")</f>
        <v>48000</v>
      </c>
      <c r="AA48" s="180"/>
      <c r="AB48" s="83"/>
      <c r="AC48" s="77"/>
      <c r="AD48" s="92">
        <v>1</v>
      </c>
      <c r="AE48" s="93">
        <f>IF(P48=0,"",IF(AD48=0,"",(AD48/P48)))</f>
        <v>0.11111111111111</v>
      </c>
      <c r="AF48" s="92"/>
      <c r="AG48" s="94">
        <f>IFERROR(AF48/AD48,"-")</f>
        <v>0</v>
      </c>
      <c r="AH48" s="95"/>
      <c r="AI48" s="96">
        <f>IFERROR(AH48/AD48,"-")</f>
        <v>0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3</v>
      </c>
      <c r="BF48" s="111">
        <f>IF(P48=0,"",IF(BE48=0,"",(BE48/P48)))</f>
        <v>0.33333333333333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>
        <v>4</v>
      </c>
      <c r="BX48" s="125">
        <f>IF(P48=0,"",IF(BW48=0,"",(BW48/P48)))</f>
        <v>0.44444444444444</v>
      </c>
      <c r="BY48" s="126">
        <v>2</v>
      </c>
      <c r="BZ48" s="127">
        <f>IFERROR(BY48/BW48,"-")</f>
        <v>0.5</v>
      </c>
      <c r="CA48" s="128">
        <v>26000</v>
      </c>
      <c r="CB48" s="129">
        <f>IFERROR(CA48/BW48,"-")</f>
        <v>6500</v>
      </c>
      <c r="CC48" s="130"/>
      <c r="CD48" s="130">
        <v>1</v>
      </c>
      <c r="CE48" s="130">
        <v>1</v>
      </c>
      <c r="CF48" s="131">
        <v>1</v>
      </c>
      <c r="CG48" s="132">
        <f>IF(P48=0,"",IF(CF48=0,"",(CF48/P48)))</f>
        <v>0.11111111111111</v>
      </c>
      <c r="CH48" s="133">
        <v>1</v>
      </c>
      <c r="CI48" s="134">
        <f>IFERROR(CH48/CF48,"-")</f>
        <v>1</v>
      </c>
      <c r="CJ48" s="135">
        <v>75000</v>
      </c>
      <c r="CK48" s="136">
        <f>IFERROR(CJ48/CF48,"-")</f>
        <v>75000</v>
      </c>
      <c r="CL48" s="137"/>
      <c r="CM48" s="137"/>
      <c r="CN48" s="137">
        <v>1</v>
      </c>
      <c r="CO48" s="138">
        <v>2</v>
      </c>
      <c r="CP48" s="139">
        <v>96000</v>
      </c>
      <c r="CQ48" s="139">
        <v>75000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0.28819444444444</v>
      </c>
      <c r="B49" s="189" t="s">
        <v>157</v>
      </c>
      <c r="C49" s="189"/>
      <c r="D49" s="189" t="s">
        <v>63</v>
      </c>
      <c r="E49" s="189" t="s">
        <v>81</v>
      </c>
      <c r="F49" s="189" t="s">
        <v>65</v>
      </c>
      <c r="G49" s="88" t="s">
        <v>124</v>
      </c>
      <c r="H49" s="88" t="s">
        <v>67</v>
      </c>
      <c r="I49" s="88" t="s">
        <v>152</v>
      </c>
      <c r="J49" s="180">
        <v>144000</v>
      </c>
      <c r="K49" s="79">
        <v>17</v>
      </c>
      <c r="L49" s="79">
        <v>0</v>
      </c>
      <c r="M49" s="79">
        <v>68</v>
      </c>
      <c r="N49" s="89">
        <v>5</v>
      </c>
      <c r="O49" s="90">
        <v>0</v>
      </c>
      <c r="P49" s="91">
        <f>N49+O49</f>
        <v>5</v>
      </c>
      <c r="Q49" s="80">
        <f>IFERROR(P49/M49,"-")</f>
        <v>0.073529411764706</v>
      </c>
      <c r="R49" s="79">
        <v>0</v>
      </c>
      <c r="S49" s="79">
        <v>4</v>
      </c>
      <c r="T49" s="80">
        <f>IFERROR(R49/(P49),"-")</f>
        <v>0</v>
      </c>
      <c r="U49" s="186">
        <f>IFERROR(J49/SUM(N49:O50),"-")</f>
        <v>13090.909090909</v>
      </c>
      <c r="V49" s="82">
        <v>2</v>
      </c>
      <c r="W49" s="80">
        <f>IF(P49=0,"-",V49/P49)</f>
        <v>0.4</v>
      </c>
      <c r="X49" s="185">
        <v>34000</v>
      </c>
      <c r="Y49" s="186">
        <f>IFERROR(X49/P49,"-")</f>
        <v>6800</v>
      </c>
      <c r="Z49" s="186">
        <f>IFERROR(X49/V49,"-")</f>
        <v>17000</v>
      </c>
      <c r="AA49" s="180">
        <f>SUM(X49:X50)-SUM(J49:J50)</f>
        <v>-102500</v>
      </c>
      <c r="AB49" s="83">
        <f>SUM(X49:X50)/SUM(J49:J50)</f>
        <v>0.28819444444444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>
        <v>2</v>
      </c>
      <c r="AN49" s="99">
        <f>IF(P49=0,"",IF(AM49=0,"",(AM49/P49)))</f>
        <v>0.4</v>
      </c>
      <c r="AO49" s="98"/>
      <c r="AP49" s="100">
        <f>IFERROR(AO49/AM49,"-")</f>
        <v>0</v>
      </c>
      <c r="AQ49" s="101"/>
      <c r="AR49" s="102">
        <f>IFERROR(AQ49/AM49,"-")</f>
        <v>0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0.2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>
        <v>1</v>
      </c>
      <c r="BX49" s="125">
        <f>IF(P49=0,"",IF(BW49=0,"",(BW49/P49)))</f>
        <v>0.2</v>
      </c>
      <c r="BY49" s="126">
        <v>1</v>
      </c>
      <c r="BZ49" s="127">
        <f>IFERROR(BY49/BW49,"-")</f>
        <v>1</v>
      </c>
      <c r="CA49" s="128">
        <v>25000</v>
      </c>
      <c r="CB49" s="129">
        <f>IFERROR(CA49/BW49,"-")</f>
        <v>25000</v>
      </c>
      <c r="CC49" s="130"/>
      <c r="CD49" s="130"/>
      <c r="CE49" s="130">
        <v>1</v>
      </c>
      <c r="CF49" s="131">
        <v>1</v>
      </c>
      <c r="CG49" s="132">
        <f>IF(P49=0,"",IF(CF49=0,"",(CF49/P49)))</f>
        <v>0.2</v>
      </c>
      <c r="CH49" s="133">
        <v>1</v>
      </c>
      <c r="CI49" s="134">
        <f>IFERROR(CH49/CF49,"-")</f>
        <v>1</v>
      </c>
      <c r="CJ49" s="135">
        <v>9000</v>
      </c>
      <c r="CK49" s="136">
        <f>IFERROR(CJ49/CF49,"-")</f>
        <v>9000</v>
      </c>
      <c r="CL49" s="137"/>
      <c r="CM49" s="137"/>
      <c r="CN49" s="137">
        <v>1</v>
      </c>
      <c r="CO49" s="138">
        <v>2</v>
      </c>
      <c r="CP49" s="139">
        <v>34000</v>
      </c>
      <c r="CQ49" s="139">
        <v>25000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189" t="s">
        <v>158</v>
      </c>
      <c r="C50" s="189"/>
      <c r="D50" s="189" t="s">
        <v>63</v>
      </c>
      <c r="E50" s="189" t="s">
        <v>81</v>
      </c>
      <c r="F50" s="189" t="s">
        <v>78</v>
      </c>
      <c r="G50" s="88"/>
      <c r="H50" s="88"/>
      <c r="I50" s="88"/>
      <c r="J50" s="180"/>
      <c r="K50" s="79">
        <v>37</v>
      </c>
      <c r="L50" s="79">
        <v>26</v>
      </c>
      <c r="M50" s="79">
        <v>32</v>
      </c>
      <c r="N50" s="89">
        <v>6</v>
      </c>
      <c r="O50" s="90">
        <v>0</v>
      </c>
      <c r="P50" s="91">
        <f>N50+O50</f>
        <v>6</v>
      </c>
      <c r="Q50" s="80">
        <f>IFERROR(P50/M50,"-")</f>
        <v>0.1875</v>
      </c>
      <c r="R50" s="79">
        <v>1</v>
      </c>
      <c r="S50" s="79">
        <v>1</v>
      </c>
      <c r="T50" s="80">
        <f>IFERROR(R50/(P50),"-")</f>
        <v>0.16666666666667</v>
      </c>
      <c r="U50" s="186"/>
      <c r="V50" s="82">
        <v>1</v>
      </c>
      <c r="W50" s="80">
        <f>IF(P50=0,"-",V50/P50)</f>
        <v>0.16666666666667</v>
      </c>
      <c r="X50" s="185">
        <v>7500</v>
      </c>
      <c r="Y50" s="186">
        <f>IFERROR(X50/P50,"-")</f>
        <v>1250</v>
      </c>
      <c r="Z50" s="186">
        <f>IFERROR(X50/V50,"-")</f>
        <v>7500</v>
      </c>
      <c r="AA50" s="18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1</v>
      </c>
      <c r="BF50" s="111">
        <f>IF(P50=0,"",IF(BE50=0,"",(BE50/P50)))</f>
        <v>0.16666666666667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3</v>
      </c>
      <c r="BO50" s="118">
        <f>IF(P50=0,"",IF(BN50=0,"",(BN50/P50)))</f>
        <v>0.5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2</v>
      </c>
      <c r="BX50" s="125">
        <f>IF(P50=0,"",IF(BW50=0,"",(BW50/P50)))</f>
        <v>0.33333333333333</v>
      </c>
      <c r="BY50" s="126">
        <v>1</v>
      </c>
      <c r="BZ50" s="127">
        <f>IFERROR(BY50/BW50,"-")</f>
        <v>0.5</v>
      </c>
      <c r="CA50" s="128">
        <v>7500</v>
      </c>
      <c r="CB50" s="129">
        <f>IFERROR(CA50/BW50,"-")</f>
        <v>3750</v>
      </c>
      <c r="CC50" s="130">
        <v>1</v>
      </c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1</v>
      </c>
      <c r="CP50" s="139">
        <v>7500</v>
      </c>
      <c r="CQ50" s="139">
        <v>7500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0.020833333333333</v>
      </c>
      <c r="B51" s="189" t="s">
        <v>159</v>
      </c>
      <c r="C51" s="189"/>
      <c r="D51" s="189" t="s">
        <v>91</v>
      </c>
      <c r="E51" s="189" t="s">
        <v>92</v>
      </c>
      <c r="F51" s="189" t="s">
        <v>65</v>
      </c>
      <c r="G51" s="88" t="s">
        <v>124</v>
      </c>
      <c r="H51" s="88" t="s">
        <v>67</v>
      </c>
      <c r="I51" s="88" t="s">
        <v>71</v>
      </c>
      <c r="J51" s="180">
        <v>144000</v>
      </c>
      <c r="K51" s="79">
        <v>6</v>
      </c>
      <c r="L51" s="79">
        <v>0</v>
      </c>
      <c r="M51" s="79">
        <v>35</v>
      </c>
      <c r="N51" s="89">
        <v>2</v>
      </c>
      <c r="O51" s="90">
        <v>0</v>
      </c>
      <c r="P51" s="91">
        <f>N51+O51</f>
        <v>2</v>
      </c>
      <c r="Q51" s="80">
        <f>IFERROR(P51/M51,"-")</f>
        <v>0.057142857142857</v>
      </c>
      <c r="R51" s="79">
        <v>0</v>
      </c>
      <c r="S51" s="79">
        <v>0</v>
      </c>
      <c r="T51" s="80">
        <f>IFERROR(R51/(P51),"-")</f>
        <v>0</v>
      </c>
      <c r="U51" s="186">
        <f>IFERROR(J51/SUM(N51:O52),"-")</f>
        <v>20571.428571429</v>
      </c>
      <c r="V51" s="82">
        <v>0</v>
      </c>
      <c r="W51" s="80">
        <f>IF(P51=0,"-",V51/P51)</f>
        <v>0</v>
      </c>
      <c r="X51" s="185">
        <v>0</v>
      </c>
      <c r="Y51" s="186">
        <f>IFERROR(X51/P51,"-")</f>
        <v>0</v>
      </c>
      <c r="Z51" s="186" t="str">
        <f>IFERROR(X51/V51,"-")</f>
        <v>-</v>
      </c>
      <c r="AA51" s="180">
        <f>SUM(X51:X52)-SUM(J51:J52)</f>
        <v>-141000</v>
      </c>
      <c r="AB51" s="83">
        <f>SUM(X51:X52)/SUM(J51:J52)</f>
        <v>0.020833333333333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>
        <v>1</v>
      </c>
      <c r="AN51" s="99">
        <f>IF(P51=0,"",IF(AM51=0,"",(AM51/P51)))</f>
        <v>0.5</v>
      </c>
      <c r="AO51" s="98"/>
      <c r="AP51" s="100">
        <f>IFERROR(AO51/AM51,"-")</f>
        <v>0</v>
      </c>
      <c r="AQ51" s="101"/>
      <c r="AR51" s="102">
        <f>IFERROR(AQ51/AM51,"-")</f>
        <v>0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>
        <f>IF(P51=0,"",IF(BN51=0,"",(BN51/P51)))</f>
        <v>0</v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>
        <v>1</v>
      </c>
      <c r="BX51" s="125">
        <f>IF(P51=0,"",IF(BW51=0,"",(BW51/P51)))</f>
        <v>0.5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189" t="s">
        <v>160</v>
      </c>
      <c r="C52" s="189"/>
      <c r="D52" s="189" t="s">
        <v>91</v>
      </c>
      <c r="E52" s="189" t="s">
        <v>92</v>
      </c>
      <c r="F52" s="189" t="s">
        <v>78</v>
      </c>
      <c r="G52" s="88"/>
      <c r="H52" s="88"/>
      <c r="I52" s="88"/>
      <c r="J52" s="180"/>
      <c r="K52" s="79">
        <v>44</v>
      </c>
      <c r="L52" s="79">
        <v>32</v>
      </c>
      <c r="M52" s="79">
        <v>9</v>
      </c>
      <c r="N52" s="89">
        <v>5</v>
      </c>
      <c r="O52" s="90">
        <v>0</v>
      </c>
      <c r="P52" s="91">
        <f>N52+O52</f>
        <v>5</v>
      </c>
      <c r="Q52" s="80">
        <f>IFERROR(P52/M52,"-")</f>
        <v>0.55555555555556</v>
      </c>
      <c r="R52" s="79">
        <v>0</v>
      </c>
      <c r="S52" s="79">
        <v>3</v>
      </c>
      <c r="T52" s="80">
        <f>IFERROR(R52/(P52),"-")</f>
        <v>0</v>
      </c>
      <c r="U52" s="186"/>
      <c r="V52" s="82">
        <v>1</v>
      </c>
      <c r="W52" s="80">
        <f>IF(P52=0,"-",V52/P52)</f>
        <v>0.2</v>
      </c>
      <c r="X52" s="185">
        <v>3000</v>
      </c>
      <c r="Y52" s="186">
        <f>IFERROR(X52/P52,"-")</f>
        <v>600</v>
      </c>
      <c r="Z52" s="186">
        <f>IFERROR(X52/V52,"-")</f>
        <v>3000</v>
      </c>
      <c r="AA52" s="18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>
        <v>1</v>
      </c>
      <c r="AN52" s="99">
        <f>IF(P52=0,"",IF(AM52=0,"",(AM52/P52)))</f>
        <v>0.2</v>
      </c>
      <c r="AO52" s="98"/>
      <c r="AP52" s="100">
        <f>IFERROR(AO52/AM52,"-")</f>
        <v>0</v>
      </c>
      <c r="AQ52" s="101"/>
      <c r="AR52" s="102">
        <f>IFERROR(AQ52/AM52,"-")</f>
        <v>0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0.2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2</v>
      </c>
      <c r="BO52" s="118">
        <f>IF(P52=0,"",IF(BN52=0,"",(BN52/P52)))</f>
        <v>0.4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>
        <v>1</v>
      </c>
      <c r="BX52" s="125">
        <f>IF(P52=0,"",IF(BW52=0,"",(BW52/P52)))</f>
        <v>0.2</v>
      </c>
      <c r="BY52" s="126">
        <v>1</v>
      </c>
      <c r="BZ52" s="127">
        <f>IFERROR(BY52/BW52,"-")</f>
        <v>1</v>
      </c>
      <c r="CA52" s="128">
        <v>3000</v>
      </c>
      <c r="CB52" s="129">
        <f>IFERROR(CA52/BW52,"-")</f>
        <v>3000</v>
      </c>
      <c r="CC52" s="130">
        <v>1</v>
      </c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3000</v>
      </c>
      <c r="CQ52" s="139">
        <v>3000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1.6770833333333</v>
      </c>
      <c r="B53" s="189" t="s">
        <v>161</v>
      </c>
      <c r="C53" s="189"/>
      <c r="D53" s="189" t="s">
        <v>63</v>
      </c>
      <c r="E53" s="189" t="s">
        <v>92</v>
      </c>
      <c r="F53" s="189" t="s">
        <v>65</v>
      </c>
      <c r="G53" s="88" t="s">
        <v>162</v>
      </c>
      <c r="H53" s="88" t="s">
        <v>87</v>
      </c>
      <c r="I53" s="190" t="s">
        <v>88</v>
      </c>
      <c r="J53" s="180">
        <v>96000</v>
      </c>
      <c r="K53" s="79">
        <v>3</v>
      </c>
      <c r="L53" s="79">
        <v>0</v>
      </c>
      <c r="M53" s="79">
        <v>19</v>
      </c>
      <c r="N53" s="89">
        <v>1</v>
      </c>
      <c r="O53" s="90">
        <v>0</v>
      </c>
      <c r="P53" s="91">
        <f>N53+O53</f>
        <v>1</v>
      </c>
      <c r="Q53" s="80">
        <f>IFERROR(P53/M53,"-")</f>
        <v>0.052631578947368</v>
      </c>
      <c r="R53" s="79">
        <v>0</v>
      </c>
      <c r="S53" s="79">
        <v>0</v>
      </c>
      <c r="T53" s="80">
        <f>IFERROR(R53/(P53),"-")</f>
        <v>0</v>
      </c>
      <c r="U53" s="186">
        <f>IFERROR(J53/SUM(N53:O54),"-")</f>
        <v>13714.285714286</v>
      </c>
      <c r="V53" s="82">
        <v>1</v>
      </c>
      <c r="W53" s="80">
        <f>IF(P53=0,"-",V53/P53)</f>
        <v>1</v>
      </c>
      <c r="X53" s="185">
        <v>23000</v>
      </c>
      <c r="Y53" s="186">
        <f>IFERROR(X53/P53,"-")</f>
        <v>23000</v>
      </c>
      <c r="Z53" s="186">
        <f>IFERROR(X53/V53,"-")</f>
        <v>23000</v>
      </c>
      <c r="AA53" s="180">
        <f>SUM(X53:X54)-SUM(J53:J54)</f>
        <v>65000</v>
      </c>
      <c r="AB53" s="83">
        <f>SUM(X53:X54)/SUM(J53:J54)</f>
        <v>1.6770833333333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1</v>
      </c>
      <c r="BG53" s="110">
        <v>1</v>
      </c>
      <c r="BH53" s="112">
        <f>IFERROR(BG53/BE53,"-")</f>
        <v>1</v>
      </c>
      <c r="BI53" s="113">
        <v>23000</v>
      </c>
      <c r="BJ53" s="114">
        <f>IFERROR(BI53/BE53,"-")</f>
        <v>23000</v>
      </c>
      <c r="BK53" s="115"/>
      <c r="BL53" s="115"/>
      <c r="BM53" s="115">
        <v>1</v>
      </c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1</v>
      </c>
      <c r="CP53" s="139">
        <v>23000</v>
      </c>
      <c r="CQ53" s="139">
        <v>23000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189" t="s">
        <v>163</v>
      </c>
      <c r="C54" s="189"/>
      <c r="D54" s="189" t="s">
        <v>63</v>
      </c>
      <c r="E54" s="189" t="s">
        <v>92</v>
      </c>
      <c r="F54" s="189" t="s">
        <v>78</v>
      </c>
      <c r="G54" s="88"/>
      <c r="H54" s="88"/>
      <c r="I54" s="88"/>
      <c r="J54" s="180"/>
      <c r="K54" s="79">
        <v>27</v>
      </c>
      <c r="L54" s="79">
        <v>22</v>
      </c>
      <c r="M54" s="79">
        <v>7</v>
      </c>
      <c r="N54" s="89">
        <v>6</v>
      </c>
      <c r="O54" s="90">
        <v>0</v>
      </c>
      <c r="P54" s="91">
        <f>N54+O54</f>
        <v>6</v>
      </c>
      <c r="Q54" s="80">
        <f>IFERROR(P54/M54,"-")</f>
        <v>0.85714285714286</v>
      </c>
      <c r="R54" s="79">
        <v>1</v>
      </c>
      <c r="S54" s="79">
        <v>1</v>
      </c>
      <c r="T54" s="80">
        <f>IFERROR(R54/(P54),"-")</f>
        <v>0.16666666666667</v>
      </c>
      <c r="U54" s="186"/>
      <c r="V54" s="82">
        <v>1</v>
      </c>
      <c r="W54" s="80">
        <f>IF(P54=0,"-",V54/P54)</f>
        <v>0.16666666666667</v>
      </c>
      <c r="X54" s="185">
        <v>138000</v>
      </c>
      <c r="Y54" s="186">
        <f>IFERROR(X54/P54,"-")</f>
        <v>23000</v>
      </c>
      <c r="Z54" s="186">
        <f>IFERROR(X54/V54,"-")</f>
        <v>138000</v>
      </c>
      <c r="AA54" s="18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3</v>
      </c>
      <c r="BO54" s="118">
        <f>IF(P54=0,"",IF(BN54=0,"",(BN54/P54)))</f>
        <v>0.5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2</v>
      </c>
      <c r="BX54" s="125">
        <f>IF(P54=0,"",IF(BW54=0,"",(BW54/P54)))</f>
        <v>0.33333333333333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>
        <v>1</v>
      </c>
      <c r="CG54" s="132">
        <f>IF(P54=0,"",IF(CF54=0,"",(CF54/P54)))</f>
        <v>0.16666666666667</v>
      </c>
      <c r="CH54" s="133">
        <v>1</v>
      </c>
      <c r="CI54" s="134">
        <f>IFERROR(CH54/CF54,"-")</f>
        <v>1</v>
      </c>
      <c r="CJ54" s="135">
        <v>138000</v>
      </c>
      <c r="CK54" s="136">
        <f>IFERROR(CJ54/CF54,"-")</f>
        <v>138000</v>
      </c>
      <c r="CL54" s="137"/>
      <c r="CM54" s="137"/>
      <c r="CN54" s="137">
        <v>1</v>
      </c>
      <c r="CO54" s="138">
        <v>1</v>
      </c>
      <c r="CP54" s="139">
        <v>138000</v>
      </c>
      <c r="CQ54" s="139">
        <v>138000</v>
      </c>
      <c r="CR54" s="139"/>
      <c r="CS54" s="140" t="str">
        <f>IF(AND(CQ54=0,CR54=0),"",IF(AND(CQ54&lt;=100000,CR54&lt;=100000),"",IF(CQ54/CP54&gt;0.7,"男高",IF(CR54/CP54&gt;0.7,"女高",""))))</f>
        <v>男高</v>
      </c>
    </row>
    <row r="55" spans="1:98">
      <c r="A55" s="78">
        <f>AB55</f>
        <v>6.375</v>
      </c>
      <c r="B55" s="189" t="s">
        <v>164</v>
      </c>
      <c r="C55" s="189"/>
      <c r="D55" s="189"/>
      <c r="E55" s="189"/>
      <c r="F55" s="189" t="s">
        <v>65</v>
      </c>
      <c r="G55" s="88" t="s">
        <v>165</v>
      </c>
      <c r="H55" s="88" t="s">
        <v>166</v>
      </c>
      <c r="I55" s="88" t="s">
        <v>140</v>
      </c>
      <c r="J55" s="180">
        <v>96000</v>
      </c>
      <c r="K55" s="79">
        <v>27</v>
      </c>
      <c r="L55" s="79">
        <v>0</v>
      </c>
      <c r="M55" s="79">
        <v>169</v>
      </c>
      <c r="N55" s="89">
        <v>11</v>
      </c>
      <c r="O55" s="90">
        <v>0</v>
      </c>
      <c r="P55" s="91">
        <f>N55+O55</f>
        <v>11</v>
      </c>
      <c r="Q55" s="80">
        <f>IFERROR(P55/M55,"-")</f>
        <v>0.06508875739645</v>
      </c>
      <c r="R55" s="79">
        <v>0</v>
      </c>
      <c r="S55" s="79">
        <v>3</v>
      </c>
      <c r="T55" s="80">
        <f>IFERROR(R55/(P55),"-")</f>
        <v>0</v>
      </c>
      <c r="U55" s="186">
        <f>IFERROR(J55/SUM(N55:O56),"-")</f>
        <v>6000</v>
      </c>
      <c r="V55" s="82">
        <v>4</v>
      </c>
      <c r="W55" s="80">
        <f>IF(P55=0,"-",V55/P55)</f>
        <v>0.36363636363636</v>
      </c>
      <c r="X55" s="185">
        <v>110000</v>
      </c>
      <c r="Y55" s="186">
        <f>IFERROR(X55/P55,"-")</f>
        <v>10000</v>
      </c>
      <c r="Z55" s="186">
        <f>IFERROR(X55/V55,"-")</f>
        <v>27500</v>
      </c>
      <c r="AA55" s="180">
        <f>SUM(X55:X56)-SUM(J55:J56)</f>
        <v>516000</v>
      </c>
      <c r="AB55" s="83">
        <f>SUM(X55:X56)/SUM(J55:J56)</f>
        <v>6.375</v>
      </c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>
        <v>1</v>
      </c>
      <c r="AW55" s="105">
        <f>IF(P55=0,"",IF(AV55=0,"",(AV55/P55)))</f>
        <v>0.090909090909091</v>
      </c>
      <c r="AX55" s="104"/>
      <c r="AY55" s="106">
        <f>IFERROR(AX55/AV55,"-")</f>
        <v>0</v>
      </c>
      <c r="AZ55" s="107"/>
      <c r="BA55" s="108">
        <f>IFERROR(AZ55/AV55,"-")</f>
        <v>0</v>
      </c>
      <c r="BB55" s="109"/>
      <c r="BC55" s="109"/>
      <c r="BD55" s="109"/>
      <c r="BE55" s="110">
        <v>3</v>
      </c>
      <c r="BF55" s="111">
        <f>IF(P55=0,"",IF(BE55=0,"",(BE55/P55)))</f>
        <v>0.27272727272727</v>
      </c>
      <c r="BG55" s="110">
        <v>1</v>
      </c>
      <c r="BH55" s="112">
        <f>IFERROR(BG55/BE55,"-")</f>
        <v>0.33333333333333</v>
      </c>
      <c r="BI55" s="113">
        <v>3000</v>
      </c>
      <c r="BJ55" s="114">
        <f>IFERROR(BI55/BE55,"-")</f>
        <v>1000</v>
      </c>
      <c r="BK55" s="115">
        <v>1</v>
      </c>
      <c r="BL55" s="115"/>
      <c r="BM55" s="115"/>
      <c r="BN55" s="117">
        <v>3</v>
      </c>
      <c r="BO55" s="118">
        <f>IF(P55=0,"",IF(BN55=0,"",(BN55/P55)))</f>
        <v>0.27272727272727</v>
      </c>
      <c r="BP55" s="119">
        <v>1</v>
      </c>
      <c r="BQ55" s="120">
        <f>IFERROR(BP55/BN55,"-")</f>
        <v>0.33333333333333</v>
      </c>
      <c r="BR55" s="121">
        <v>3000</v>
      </c>
      <c r="BS55" s="122">
        <f>IFERROR(BR55/BN55,"-")</f>
        <v>1000</v>
      </c>
      <c r="BT55" s="123">
        <v>1</v>
      </c>
      <c r="BU55" s="123"/>
      <c r="BV55" s="123"/>
      <c r="BW55" s="124">
        <v>2</v>
      </c>
      <c r="BX55" s="125">
        <f>IF(P55=0,"",IF(BW55=0,"",(BW55/P55)))</f>
        <v>0.18181818181818</v>
      </c>
      <c r="BY55" s="126">
        <v>1</v>
      </c>
      <c r="BZ55" s="127">
        <f>IFERROR(BY55/BW55,"-")</f>
        <v>0.5</v>
      </c>
      <c r="CA55" s="128">
        <v>99000</v>
      </c>
      <c r="CB55" s="129">
        <f>IFERROR(CA55/BW55,"-")</f>
        <v>49500</v>
      </c>
      <c r="CC55" s="130"/>
      <c r="CD55" s="130"/>
      <c r="CE55" s="130">
        <v>1</v>
      </c>
      <c r="CF55" s="131">
        <v>2</v>
      </c>
      <c r="CG55" s="132">
        <f>IF(P55=0,"",IF(CF55=0,"",(CF55/P55)))</f>
        <v>0.18181818181818</v>
      </c>
      <c r="CH55" s="133">
        <v>1</v>
      </c>
      <c r="CI55" s="134">
        <f>IFERROR(CH55/CF55,"-")</f>
        <v>0.5</v>
      </c>
      <c r="CJ55" s="135">
        <v>5000</v>
      </c>
      <c r="CK55" s="136">
        <f>IFERROR(CJ55/CF55,"-")</f>
        <v>2500</v>
      </c>
      <c r="CL55" s="137">
        <v>1</v>
      </c>
      <c r="CM55" s="137"/>
      <c r="CN55" s="137"/>
      <c r="CO55" s="138">
        <v>4</v>
      </c>
      <c r="CP55" s="139">
        <v>110000</v>
      </c>
      <c r="CQ55" s="139">
        <v>99000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189" t="s">
        <v>167</v>
      </c>
      <c r="C56" s="189"/>
      <c r="D56" s="189"/>
      <c r="E56" s="189"/>
      <c r="F56" s="189" t="s">
        <v>78</v>
      </c>
      <c r="G56" s="88"/>
      <c r="H56" s="88"/>
      <c r="I56" s="88"/>
      <c r="J56" s="180"/>
      <c r="K56" s="79">
        <v>40</v>
      </c>
      <c r="L56" s="79">
        <v>21</v>
      </c>
      <c r="M56" s="79">
        <v>13</v>
      </c>
      <c r="N56" s="89">
        <v>5</v>
      </c>
      <c r="O56" s="90">
        <v>0</v>
      </c>
      <c r="P56" s="91">
        <f>N56+O56</f>
        <v>5</v>
      </c>
      <c r="Q56" s="80">
        <f>IFERROR(P56/M56,"-")</f>
        <v>0.38461538461538</v>
      </c>
      <c r="R56" s="79">
        <v>3</v>
      </c>
      <c r="S56" s="79">
        <v>1</v>
      </c>
      <c r="T56" s="80">
        <f>IFERROR(R56/(P56),"-")</f>
        <v>0.6</v>
      </c>
      <c r="U56" s="186"/>
      <c r="V56" s="82">
        <v>3</v>
      </c>
      <c r="W56" s="80">
        <f>IF(P56=0,"-",V56/P56)</f>
        <v>0.6</v>
      </c>
      <c r="X56" s="185">
        <v>502000</v>
      </c>
      <c r="Y56" s="186">
        <f>IFERROR(X56/P56,"-")</f>
        <v>100400</v>
      </c>
      <c r="Z56" s="186">
        <f>IFERROR(X56/V56,"-")</f>
        <v>167333.33333333</v>
      </c>
      <c r="AA56" s="18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1</v>
      </c>
      <c r="BF56" s="111">
        <f>IF(P56=0,"",IF(BE56=0,"",(BE56/P56)))</f>
        <v>0.2</v>
      </c>
      <c r="BG56" s="110">
        <v>1</v>
      </c>
      <c r="BH56" s="112">
        <f>IFERROR(BG56/BE56,"-")</f>
        <v>1</v>
      </c>
      <c r="BI56" s="113">
        <v>3000</v>
      </c>
      <c r="BJ56" s="114">
        <f>IFERROR(BI56/BE56,"-")</f>
        <v>3000</v>
      </c>
      <c r="BK56" s="115">
        <v>1</v>
      </c>
      <c r="BL56" s="115"/>
      <c r="BM56" s="115"/>
      <c r="BN56" s="117">
        <v>2</v>
      </c>
      <c r="BO56" s="118">
        <f>IF(P56=0,"",IF(BN56=0,"",(BN56/P56)))</f>
        <v>0.4</v>
      </c>
      <c r="BP56" s="119">
        <v>2</v>
      </c>
      <c r="BQ56" s="120">
        <f>IFERROR(BP56/BN56,"-")</f>
        <v>1</v>
      </c>
      <c r="BR56" s="121">
        <v>499000</v>
      </c>
      <c r="BS56" s="122">
        <f>IFERROR(BR56/BN56,"-")</f>
        <v>249500</v>
      </c>
      <c r="BT56" s="123"/>
      <c r="BU56" s="123"/>
      <c r="BV56" s="123">
        <v>2</v>
      </c>
      <c r="BW56" s="124">
        <v>1</v>
      </c>
      <c r="BX56" s="125">
        <f>IF(P56=0,"",IF(BW56=0,"",(BW56/P56)))</f>
        <v>0.2</v>
      </c>
      <c r="BY56" s="126">
        <v>1</v>
      </c>
      <c r="BZ56" s="127">
        <f>IFERROR(BY56/BW56,"-")</f>
        <v>1</v>
      </c>
      <c r="CA56" s="128">
        <v>6000</v>
      </c>
      <c r="CB56" s="129">
        <f>IFERROR(CA56/BW56,"-")</f>
        <v>6000</v>
      </c>
      <c r="CC56" s="130"/>
      <c r="CD56" s="130">
        <v>1</v>
      </c>
      <c r="CE56" s="130"/>
      <c r="CF56" s="131">
        <v>1</v>
      </c>
      <c r="CG56" s="132">
        <f>IF(P56=0,"",IF(CF56=0,"",(CF56/P56)))</f>
        <v>0.2</v>
      </c>
      <c r="CH56" s="133"/>
      <c r="CI56" s="134">
        <f>IFERROR(CH56/CF56,"-")</f>
        <v>0</v>
      </c>
      <c r="CJ56" s="135"/>
      <c r="CK56" s="136">
        <f>IFERROR(CJ56/CF56,"-")</f>
        <v>0</v>
      </c>
      <c r="CL56" s="137"/>
      <c r="CM56" s="137"/>
      <c r="CN56" s="137"/>
      <c r="CO56" s="138">
        <v>3</v>
      </c>
      <c r="CP56" s="139">
        <v>502000</v>
      </c>
      <c r="CQ56" s="139">
        <v>290000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0.027777777777778</v>
      </c>
      <c r="B57" s="189" t="s">
        <v>168</v>
      </c>
      <c r="C57" s="189"/>
      <c r="D57" s="189" t="s">
        <v>169</v>
      </c>
      <c r="E57" s="189" t="s">
        <v>170</v>
      </c>
      <c r="F57" s="189" t="s">
        <v>65</v>
      </c>
      <c r="G57" s="88" t="s">
        <v>171</v>
      </c>
      <c r="H57" s="88" t="s">
        <v>87</v>
      </c>
      <c r="I57" s="88" t="s">
        <v>172</v>
      </c>
      <c r="J57" s="180">
        <v>108000</v>
      </c>
      <c r="K57" s="79">
        <v>18</v>
      </c>
      <c r="L57" s="79">
        <v>0</v>
      </c>
      <c r="M57" s="79">
        <v>61</v>
      </c>
      <c r="N57" s="89">
        <v>8</v>
      </c>
      <c r="O57" s="90">
        <v>0</v>
      </c>
      <c r="P57" s="91">
        <f>N57+O57</f>
        <v>8</v>
      </c>
      <c r="Q57" s="80">
        <f>IFERROR(P57/M57,"-")</f>
        <v>0.13114754098361</v>
      </c>
      <c r="R57" s="79">
        <v>0</v>
      </c>
      <c r="S57" s="79">
        <v>1</v>
      </c>
      <c r="T57" s="80">
        <f>IFERROR(R57/(P57),"-")</f>
        <v>0</v>
      </c>
      <c r="U57" s="186">
        <f>IFERROR(J57/SUM(N57:O58),"-")</f>
        <v>9818.1818181818</v>
      </c>
      <c r="V57" s="82">
        <v>1</v>
      </c>
      <c r="W57" s="80">
        <f>IF(P57=0,"-",V57/P57)</f>
        <v>0.125</v>
      </c>
      <c r="X57" s="185">
        <v>3000</v>
      </c>
      <c r="Y57" s="186">
        <f>IFERROR(X57/P57,"-")</f>
        <v>375</v>
      </c>
      <c r="Z57" s="186">
        <f>IFERROR(X57/V57,"-")</f>
        <v>3000</v>
      </c>
      <c r="AA57" s="180">
        <f>SUM(X57:X58)-SUM(J57:J58)</f>
        <v>-105000</v>
      </c>
      <c r="AB57" s="83">
        <f>SUM(X57:X58)/SUM(J57:J58)</f>
        <v>0.027777777777778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>
        <v>1</v>
      </c>
      <c r="AW57" s="105">
        <f>IF(P57=0,"",IF(AV57=0,"",(AV57/P57)))</f>
        <v>0.125</v>
      </c>
      <c r="AX57" s="104"/>
      <c r="AY57" s="106">
        <f>IFERROR(AX57/AV57,"-")</f>
        <v>0</v>
      </c>
      <c r="AZ57" s="107"/>
      <c r="BA57" s="108">
        <f>IFERROR(AZ57/AV57,"-")</f>
        <v>0</v>
      </c>
      <c r="BB57" s="109"/>
      <c r="BC57" s="109"/>
      <c r="BD57" s="109"/>
      <c r="BE57" s="110">
        <v>2</v>
      </c>
      <c r="BF57" s="111">
        <f>IF(P57=0,"",IF(BE57=0,"",(BE57/P57)))</f>
        <v>0.25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4</v>
      </c>
      <c r="BO57" s="118">
        <f>IF(P57=0,"",IF(BN57=0,"",(BN57/P57)))</f>
        <v>0.5</v>
      </c>
      <c r="BP57" s="119">
        <v>1</v>
      </c>
      <c r="BQ57" s="120">
        <f>IFERROR(BP57/BN57,"-")</f>
        <v>0.25</v>
      </c>
      <c r="BR57" s="121">
        <v>3000</v>
      </c>
      <c r="BS57" s="122">
        <f>IFERROR(BR57/BN57,"-")</f>
        <v>750</v>
      </c>
      <c r="BT57" s="123">
        <v>1</v>
      </c>
      <c r="BU57" s="123"/>
      <c r="BV57" s="123"/>
      <c r="BW57" s="124">
        <v>1</v>
      </c>
      <c r="BX57" s="125">
        <f>IF(P57=0,"",IF(BW57=0,"",(BW57/P57)))</f>
        <v>0.125</v>
      </c>
      <c r="BY57" s="126">
        <v>1</v>
      </c>
      <c r="BZ57" s="127">
        <f>IFERROR(BY57/BW57,"-")</f>
        <v>1</v>
      </c>
      <c r="CA57" s="128">
        <v>3000</v>
      </c>
      <c r="CB57" s="129">
        <f>IFERROR(CA57/BW57,"-")</f>
        <v>3000</v>
      </c>
      <c r="CC57" s="130">
        <v>1</v>
      </c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1</v>
      </c>
      <c r="CP57" s="139">
        <v>3000</v>
      </c>
      <c r="CQ57" s="139">
        <v>3000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189" t="s">
        <v>173</v>
      </c>
      <c r="C58" s="189"/>
      <c r="D58" s="189" t="s">
        <v>169</v>
      </c>
      <c r="E58" s="189" t="s">
        <v>170</v>
      </c>
      <c r="F58" s="189" t="s">
        <v>78</v>
      </c>
      <c r="G58" s="88"/>
      <c r="H58" s="88"/>
      <c r="I58" s="88"/>
      <c r="J58" s="180"/>
      <c r="K58" s="79">
        <v>29</v>
      </c>
      <c r="L58" s="79">
        <v>21</v>
      </c>
      <c r="M58" s="79">
        <v>4</v>
      </c>
      <c r="N58" s="89">
        <v>3</v>
      </c>
      <c r="O58" s="90">
        <v>0</v>
      </c>
      <c r="P58" s="91">
        <f>N58+O58</f>
        <v>3</v>
      </c>
      <c r="Q58" s="80">
        <f>IFERROR(P58/M58,"-")</f>
        <v>0.75</v>
      </c>
      <c r="R58" s="79">
        <v>0</v>
      </c>
      <c r="S58" s="79">
        <v>0</v>
      </c>
      <c r="T58" s="80">
        <f>IFERROR(R58/(P58),"-")</f>
        <v>0</v>
      </c>
      <c r="U58" s="186"/>
      <c r="V58" s="82">
        <v>0</v>
      </c>
      <c r="W58" s="80">
        <f>IF(P58=0,"-",V58/P58)</f>
        <v>0</v>
      </c>
      <c r="X58" s="185">
        <v>0</v>
      </c>
      <c r="Y58" s="186">
        <f>IFERROR(X58/P58,"-")</f>
        <v>0</v>
      </c>
      <c r="Z58" s="186" t="str">
        <f>IFERROR(X58/V58,"-")</f>
        <v>-</v>
      </c>
      <c r="AA58" s="18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>
        <v>1</v>
      </c>
      <c r="AN58" s="99">
        <f>IF(P58=0,"",IF(AM58=0,"",(AM58/P58)))</f>
        <v>0.33333333333333</v>
      </c>
      <c r="AO58" s="98"/>
      <c r="AP58" s="100">
        <f>IFERROR(AO58/AM58,"-")</f>
        <v>0</v>
      </c>
      <c r="AQ58" s="101"/>
      <c r="AR58" s="102">
        <f>IFERROR(AQ58/AM58,"-")</f>
        <v>0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>
        <f>IF(P58=0,"",IF(BN58=0,"",(BN58/P58)))</f>
        <v>0</v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>
        <v>1</v>
      </c>
      <c r="BX58" s="125">
        <f>IF(P58=0,"",IF(BW58=0,"",(BW58/P58)))</f>
        <v>0.33333333333333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>
        <v>1</v>
      </c>
      <c r="CG58" s="132">
        <f>IF(P58=0,"",IF(CF58=0,"",(CF58/P58)))</f>
        <v>0.33333333333333</v>
      </c>
      <c r="CH58" s="133"/>
      <c r="CI58" s="134">
        <f>IFERROR(CH58/CF58,"-")</f>
        <v>0</v>
      </c>
      <c r="CJ58" s="135"/>
      <c r="CK58" s="136">
        <f>IFERROR(CJ58/CF58,"-")</f>
        <v>0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 t="str">
        <f>AB59</f>
        <v>0</v>
      </c>
      <c r="B59" s="189" t="s">
        <v>174</v>
      </c>
      <c r="C59" s="189"/>
      <c r="D59" s="189"/>
      <c r="E59" s="189"/>
      <c r="F59" s="189" t="s">
        <v>65</v>
      </c>
      <c r="G59" s="88" t="s">
        <v>162</v>
      </c>
      <c r="H59" s="88" t="s">
        <v>166</v>
      </c>
      <c r="I59" s="191" t="s">
        <v>175</v>
      </c>
      <c r="J59" s="180">
        <v>0</v>
      </c>
      <c r="K59" s="79">
        <v>9</v>
      </c>
      <c r="L59" s="79">
        <v>0</v>
      </c>
      <c r="M59" s="79">
        <v>35</v>
      </c>
      <c r="N59" s="89">
        <v>5</v>
      </c>
      <c r="O59" s="90">
        <v>1</v>
      </c>
      <c r="P59" s="91">
        <f>N59+O59</f>
        <v>6</v>
      </c>
      <c r="Q59" s="80">
        <f>IFERROR(P59/M59,"-")</f>
        <v>0.17142857142857</v>
      </c>
      <c r="R59" s="79">
        <v>0</v>
      </c>
      <c r="S59" s="79">
        <v>1</v>
      </c>
      <c r="T59" s="80">
        <f>IFERROR(R59/(P59),"-")</f>
        <v>0</v>
      </c>
      <c r="U59" s="186">
        <f>IFERROR(J59/SUM(N59:O60),"-")</f>
        <v>0</v>
      </c>
      <c r="V59" s="82">
        <v>1</v>
      </c>
      <c r="W59" s="80">
        <f>IF(P59=0,"-",V59/P59)</f>
        <v>0.16666666666667</v>
      </c>
      <c r="X59" s="185">
        <v>3000</v>
      </c>
      <c r="Y59" s="186">
        <f>IFERROR(X59/P59,"-")</f>
        <v>500</v>
      </c>
      <c r="Z59" s="186">
        <f>IFERROR(X59/V59,"-")</f>
        <v>3000</v>
      </c>
      <c r="AA59" s="180">
        <f>SUM(X59:X60)-SUM(J59:J60)</f>
        <v>3000</v>
      </c>
      <c r="AB59" s="83" t="str">
        <f>SUM(X59:X60)/SUM(J59:J60)</f>
        <v>0</v>
      </c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>
        <v>1</v>
      </c>
      <c r="AN59" s="99">
        <f>IF(P59=0,"",IF(AM59=0,"",(AM59/P59)))</f>
        <v>0.16666666666667</v>
      </c>
      <c r="AO59" s="98"/>
      <c r="AP59" s="100">
        <f>IFERROR(AO59/AM59,"-")</f>
        <v>0</v>
      </c>
      <c r="AQ59" s="101"/>
      <c r="AR59" s="102">
        <f>IFERROR(AQ59/AM59,"-")</f>
        <v>0</v>
      </c>
      <c r="AS59" s="103"/>
      <c r="AT59" s="103"/>
      <c r="AU59" s="103"/>
      <c r="AV59" s="104">
        <v>1</v>
      </c>
      <c r="AW59" s="105">
        <f>IF(P59=0,"",IF(AV59=0,"",(AV59/P59)))</f>
        <v>0.16666666666667</v>
      </c>
      <c r="AX59" s="104"/>
      <c r="AY59" s="106">
        <f>IFERROR(AX59/AV59,"-")</f>
        <v>0</v>
      </c>
      <c r="AZ59" s="107"/>
      <c r="BA59" s="108">
        <f>IFERROR(AZ59/AV59,"-")</f>
        <v>0</v>
      </c>
      <c r="BB59" s="109"/>
      <c r="BC59" s="109"/>
      <c r="BD59" s="109"/>
      <c r="BE59" s="110">
        <v>2</v>
      </c>
      <c r="BF59" s="111">
        <f>IF(P59=0,"",IF(BE59=0,"",(BE59/P59)))</f>
        <v>0.33333333333333</v>
      </c>
      <c r="BG59" s="110">
        <v>1</v>
      </c>
      <c r="BH59" s="112">
        <f>IFERROR(BG59/BE59,"-")</f>
        <v>0.5</v>
      </c>
      <c r="BI59" s="113">
        <v>3000</v>
      </c>
      <c r="BJ59" s="114">
        <f>IFERROR(BI59/BE59,"-")</f>
        <v>1500</v>
      </c>
      <c r="BK59" s="115">
        <v>1</v>
      </c>
      <c r="BL59" s="115"/>
      <c r="BM59" s="115"/>
      <c r="BN59" s="117">
        <v>1</v>
      </c>
      <c r="BO59" s="118">
        <f>IF(P59=0,"",IF(BN59=0,"",(BN59/P59)))</f>
        <v>0.16666666666667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1</v>
      </c>
      <c r="BX59" s="125">
        <f>IF(P59=0,"",IF(BW59=0,"",(BW59/P59)))</f>
        <v>0.16666666666667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1</v>
      </c>
      <c r="CP59" s="139">
        <v>3000</v>
      </c>
      <c r="CQ59" s="139">
        <v>3000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189" t="s">
        <v>176</v>
      </c>
      <c r="C60" s="189"/>
      <c r="D60" s="189"/>
      <c r="E60" s="189"/>
      <c r="F60" s="189" t="s">
        <v>78</v>
      </c>
      <c r="G60" s="88"/>
      <c r="H60" s="88"/>
      <c r="I60" s="88"/>
      <c r="J60" s="180"/>
      <c r="K60" s="79">
        <v>3</v>
      </c>
      <c r="L60" s="79">
        <v>2</v>
      </c>
      <c r="M60" s="79">
        <v>0</v>
      </c>
      <c r="N60" s="89">
        <v>0</v>
      </c>
      <c r="O60" s="90">
        <v>0</v>
      </c>
      <c r="P60" s="91">
        <f>N60+O60</f>
        <v>0</v>
      </c>
      <c r="Q60" s="80" t="str">
        <f>IFERROR(P60/M60,"-")</f>
        <v>-</v>
      </c>
      <c r="R60" s="79">
        <v>0</v>
      </c>
      <c r="S60" s="79">
        <v>0</v>
      </c>
      <c r="T60" s="80" t="str">
        <f>IFERROR(R60/(P60),"-")</f>
        <v>-</v>
      </c>
      <c r="U60" s="186"/>
      <c r="V60" s="82">
        <v>0</v>
      </c>
      <c r="W60" s="80" t="str">
        <f>IF(P60=0,"-",V60/P60)</f>
        <v>-</v>
      </c>
      <c r="X60" s="185">
        <v>0</v>
      </c>
      <c r="Y60" s="186" t="str">
        <f>IFERROR(X60/P60,"-")</f>
        <v>-</v>
      </c>
      <c r="Z60" s="186" t="str">
        <f>IFERROR(X60/V60,"-")</f>
        <v>-</v>
      </c>
      <c r="AA60" s="180"/>
      <c r="AB60" s="83"/>
      <c r="AC60" s="77"/>
      <c r="AD60" s="92"/>
      <c r="AE60" s="93" t="str">
        <f>IF(P60=0,"",IF(AD60=0,"",(AD60/P60)))</f>
        <v/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 t="str">
        <f>IF(P60=0,"",IF(AM60=0,"",(AM60/P60)))</f>
        <v/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 t="str">
        <f>IF(P60=0,"",IF(AV60=0,"",(AV60/P60)))</f>
        <v/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 t="str">
        <f>IF(P60=0,"",IF(BE60=0,"",(BE60/P60)))</f>
        <v/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 t="str">
        <f>IF(P60=0,"",IF(BN60=0,"",(BN60/P60)))</f>
        <v/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 t="str">
        <f>IF(P60=0,"",IF(BW60=0,"",(BW60/P60)))</f>
        <v/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 t="str">
        <f>IF(P60=0,"",IF(CF60=0,"",(CF60/P60)))</f>
        <v/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30"/>
      <c r="B61" s="85"/>
      <c r="C61" s="86"/>
      <c r="D61" s="86"/>
      <c r="E61" s="86"/>
      <c r="F61" s="87"/>
      <c r="G61" s="88"/>
      <c r="H61" s="88"/>
      <c r="I61" s="88"/>
      <c r="J61" s="181"/>
      <c r="K61" s="34"/>
      <c r="L61" s="34"/>
      <c r="M61" s="31"/>
      <c r="N61" s="23"/>
      <c r="O61" s="23"/>
      <c r="P61" s="23"/>
      <c r="Q61" s="32"/>
      <c r="R61" s="32"/>
      <c r="S61" s="23"/>
      <c r="T61" s="32"/>
      <c r="U61" s="187"/>
      <c r="V61" s="25"/>
      <c r="W61" s="25"/>
      <c r="X61" s="187"/>
      <c r="Y61" s="187"/>
      <c r="Z61" s="187"/>
      <c r="AA61" s="187"/>
      <c r="AB61" s="33"/>
      <c r="AC61" s="57"/>
      <c r="AD61" s="61"/>
      <c r="AE61" s="62"/>
      <c r="AF61" s="61"/>
      <c r="AG61" s="65"/>
      <c r="AH61" s="66"/>
      <c r="AI61" s="67"/>
      <c r="AJ61" s="68"/>
      <c r="AK61" s="68"/>
      <c r="AL61" s="68"/>
      <c r="AM61" s="61"/>
      <c r="AN61" s="62"/>
      <c r="AO61" s="61"/>
      <c r="AP61" s="65"/>
      <c r="AQ61" s="66"/>
      <c r="AR61" s="67"/>
      <c r="AS61" s="68"/>
      <c r="AT61" s="68"/>
      <c r="AU61" s="68"/>
      <c r="AV61" s="61"/>
      <c r="AW61" s="62"/>
      <c r="AX61" s="61"/>
      <c r="AY61" s="65"/>
      <c r="AZ61" s="66"/>
      <c r="BA61" s="67"/>
      <c r="BB61" s="68"/>
      <c r="BC61" s="68"/>
      <c r="BD61" s="68"/>
      <c r="BE61" s="61"/>
      <c r="BF61" s="62"/>
      <c r="BG61" s="61"/>
      <c r="BH61" s="65"/>
      <c r="BI61" s="66"/>
      <c r="BJ61" s="67"/>
      <c r="BK61" s="68"/>
      <c r="BL61" s="68"/>
      <c r="BM61" s="68"/>
      <c r="BN61" s="63"/>
      <c r="BO61" s="64"/>
      <c r="BP61" s="61"/>
      <c r="BQ61" s="65"/>
      <c r="BR61" s="66"/>
      <c r="BS61" s="67"/>
      <c r="BT61" s="68"/>
      <c r="BU61" s="68"/>
      <c r="BV61" s="68"/>
      <c r="BW61" s="63"/>
      <c r="BX61" s="64"/>
      <c r="BY61" s="61"/>
      <c r="BZ61" s="65"/>
      <c r="CA61" s="66"/>
      <c r="CB61" s="67"/>
      <c r="CC61" s="68"/>
      <c r="CD61" s="68"/>
      <c r="CE61" s="68"/>
      <c r="CF61" s="63"/>
      <c r="CG61" s="64"/>
      <c r="CH61" s="61"/>
      <c r="CI61" s="65"/>
      <c r="CJ61" s="66"/>
      <c r="CK61" s="67"/>
      <c r="CL61" s="68"/>
      <c r="CM61" s="68"/>
      <c r="CN61" s="68"/>
      <c r="CO61" s="69"/>
      <c r="CP61" s="66"/>
      <c r="CQ61" s="66"/>
      <c r="CR61" s="66"/>
      <c r="CS61" s="70"/>
    </row>
    <row r="62" spans="1:98">
      <c r="A62" s="30"/>
      <c r="B62" s="37"/>
      <c r="C62" s="21"/>
      <c r="D62" s="21"/>
      <c r="E62" s="21"/>
      <c r="F62" s="22"/>
      <c r="G62" s="36"/>
      <c r="H62" s="36"/>
      <c r="I62" s="73"/>
      <c r="J62" s="182"/>
      <c r="K62" s="34"/>
      <c r="L62" s="34"/>
      <c r="M62" s="31"/>
      <c r="N62" s="23"/>
      <c r="O62" s="23"/>
      <c r="P62" s="23"/>
      <c r="Q62" s="32"/>
      <c r="R62" s="32"/>
      <c r="S62" s="23"/>
      <c r="T62" s="32"/>
      <c r="U62" s="187"/>
      <c r="V62" s="25"/>
      <c r="W62" s="25"/>
      <c r="X62" s="187"/>
      <c r="Y62" s="187"/>
      <c r="Z62" s="187"/>
      <c r="AA62" s="187"/>
      <c r="AB62" s="33"/>
      <c r="AC62" s="59"/>
      <c r="AD62" s="61"/>
      <c r="AE62" s="62"/>
      <c r="AF62" s="61"/>
      <c r="AG62" s="65"/>
      <c r="AH62" s="66"/>
      <c r="AI62" s="67"/>
      <c r="AJ62" s="68"/>
      <c r="AK62" s="68"/>
      <c r="AL62" s="68"/>
      <c r="AM62" s="61"/>
      <c r="AN62" s="62"/>
      <c r="AO62" s="61"/>
      <c r="AP62" s="65"/>
      <c r="AQ62" s="66"/>
      <c r="AR62" s="67"/>
      <c r="AS62" s="68"/>
      <c r="AT62" s="68"/>
      <c r="AU62" s="68"/>
      <c r="AV62" s="61"/>
      <c r="AW62" s="62"/>
      <c r="AX62" s="61"/>
      <c r="AY62" s="65"/>
      <c r="AZ62" s="66"/>
      <c r="BA62" s="67"/>
      <c r="BB62" s="68"/>
      <c r="BC62" s="68"/>
      <c r="BD62" s="68"/>
      <c r="BE62" s="61"/>
      <c r="BF62" s="62"/>
      <c r="BG62" s="61"/>
      <c r="BH62" s="65"/>
      <c r="BI62" s="66"/>
      <c r="BJ62" s="67"/>
      <c r="BK62" s="68"/>
      <c r="BL62" s="68"/>
      <c r="BM62" s="68"/>
      <c r="BN62" s="63"/>
      <c r="BO62" s="64"/>
      <c r="BP62" s="61"/>
      <c r="BQ62" s="65"/>
      <c r="BR62" s="66"/>
      <c r="BS62" s="67"/>
      <c r="BT62" s="68"/>
      <c r="BU62" s="68"/>
      <c r="BV62" s="68"/>
      <c r="BW62" s="63"/>
      <c r="BX62" s="64"/>
      <c r="BY62" s="61"/>
      <c r="BZ62" s="65"/>
      <c r="CA62" s="66"/>
      <c r="CB62" s="67"/>
      <c r="CC62" s="68"/>
      <c r="CD62" s="68"/>
      <c r="CE62" s="68"/>
      <c r="CF62" s="63"/>
      <c r="CG62" s="64"/>
      <c r="CH62" s="61"/>
      <c r="CI62" s="65"/>
      <c r="CJ62" s="66"/>
      <c r="CK62" s="67"/>
      <c r="CL62" s="68"/>
      <c r="CM62" s="68"/>
      <c r="CN62" s="68"/>
      <c r="CO62" s="69"/>
      <c r="CP62" s="66"/>
      <c r="CQ62" s="66"/>
      <c r="CR62" s="66"/>
      <c r="CS62" s="70"/>
    </row>
    <row r="63" spans="1:98">
      <c r="A63" s="19">
        <f>AB63</f>
        <v>2.7734552273793</v>
      </c>
      <c r="B63" s="39"/>
      <c r="C63" s="39"/>
      <c r="D63" s="39"/>
      <c r="E63" s="39"/>
      <c r="F63" s="39"/>
      <c r="G63" s="40" t="s">
        <v>177</v>
      </c>
      <c r="H63" s="40"/>
      <c r="I63" s="40"/>
      <c r="J63" s="183">
        <f>SUM(J6:J62)</f>
        <v>4266000</v>
      </c>
      <c r="K63" s="41">
        <f>SUM(K6:K62)</f>
        <v>2015</v>
      </c>
      <c r="L63" s="41">
        <f>SUM(L6:L62)</f>
        <v>819</v>
      </c>
      <c r="M63" s="41">
        <f>SUM(M6:M62)</f>
        <v>2508</v>
      </c>
      <c r="N63" s="41">
        <f>SUM(N6:N62)</f>
        <v>409</v>
      </c>
      <c r="O63" s="41">
        <f>SUM(O6:O62)</f>
        <v>1</v>
      </c>
      <c r="P63" s="41">
        <f>SUM(P6:P62)</f>
        <v>410</v>
      </c>
      <c r="Q63" s="42">
        <f>IFERROR(P63/M63,"-")</f>
        <v>0.16347687400319</v>
      </c>
      <c r="R63" s="76">
        <f>SUM(R6:R62)</f>
        <v>50</v>
      </c>
      <c r="S63" s="76">
        <f>SUM(S6:S62)</f>
        <v>73</v>
      </c>
      <c r="T63" s="42">
        <f>IFERROR(R63/P63,"-")</f>
        <v>0.1219512195122</v>
      </c>
      <c r="U63" s="188">
        <f>IFERROR(J63/P63,"-")</f>
        <v>10404.87804878</v>
      </c>
      <c r="V63" s="44">
        <f>SUM(V6:V62)</f>
        <v>93</v>
      </c>
      <c r="W63" s="42">
        <f>IFERROR(V63/P63,"-")</f>
        <v>0.22682926829268</v>
      </c>
      <c r="X63" s="183">
        <f>SUM(X6:X62)</f>
        <v>11831560</v>
      </c>
      <c r="Y63" s="183">
        <f>IFERROR(X63/P63,"-")</f>
        <v>28857.463414634</v>
      </c>
      <c r="Z63" s="183">
        <f>IFERROR(X63/V63,"-")</f>
        <v>127221.07526882</v>
      </c>
      <c r="AA63" s="183">
        <f>X63-J63</f>
        <v>7565560</v>
      </c>
      <c r="AB63" s="45">
        <f>X63/J63</f>
        <v>2.7734552273793</v>
      </c>
      <c r="AC63" s="58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1"/>
    <mergeCell ref="J17:J21"/>
    <mergeCell ref="U17:U21"/>
    <mergeCell ref="AA17:AA21"/>
    <mergeCell ref="AB17:AB21"/>
    <mergeCell ref="A22:A29"/>
    <mergeCell ref="J22:J29"/>
    <mergeCell ref="U22:U29"/>
    <mergeCell ref="AA22:AA29"/>
    <mergeCell ref="AB22:AB29"/>
    <mergeCell ref="A30:A34"/>
    <mergeCell ref="J30:J34"/>
    <mergeCell ref="U30:U34"/>
    <mergeCell ref="AA30:AA34"/>
    <mergeCell ref="AB30:AB34"/>
    <mergeCell ref="A35:A38"/>
    <mergeCell ref="J35:J38"/>
    <mergeCell ref="U35:U38"/>
    <mergeCell ref="AA35:AA38"/>
    <mergeCell ref="AB35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178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2.2875</v>
      </c>
      <c r="B6" s="189" t="s">
        <v>179</v>
      </c>
      <c r="C6" s="189" t="s">
        <v>180</v>
      </c>
      <c r="D6" s="189" t="s">
        <v>181</v>
      </c>
      <c r="E6" s="189" t="s">
        <v>182</v>
      </c>
      <c r="F6" s="189" t="s">
        <v>65</v>
      </c>
      <c r="G6" s="88" t="s">
        <v>183</v>
      </c>
      <c r="H6" s="88" t="s">
        <v>184</v>
      </c>
      <c r="I6" s="88" t="s">
        <v>152</v>
      </c>
      <c r="J6" s="180">
        <v>120000</v>
      </c>
      <c r="K6" s="79">
        <v>3</v>
      </c>
      <c r="L6" s="79">
        <v>0</v>
      </c>
      <c r="M6" s="79">
        <v>27</v>
      </c>
      <c r="N6" s="89">
        <v>1</v>
      </c>
      <c r="O6" s="90">
        <v>0</v>
      </c>
      <c r="P6" s="91">
        <f>N6+O6</f>
        <v>1</v>
      </c>
      <c r="Q6" s="80">
        <f>IFERROR(P6/M6,"-")</f>
        <v>0.037037037037037</v>
      </c>
      <c r="R6" s="79">
        <v>0</v>
      </c>
      <c r="S6" s="79">
        <v>0</v>
      </c>
      <c r="T6" s="80">
        <f>IFERROR(R6/(P6),"-")</f>
        <v>0</v>
      </c>
      <c r="U6" s="186">
        <f>IFERROR(J6/SUM(N6:O7),"-")</f>
        <v>12000</v>
      </c>
      <c r="V6" s="82">
        <v>1</v>
      </c>
      <c r="W6" s="80">
        <f>IF(P6=0,"-",V6/P6)</f>
        <v>1</v>
      </c>
      <c r="X6" s="185">
        <v>105000</v>
      </c>
      <c r="Y6" s="186">
        <f>IFERROR(X6/P6,"-")</f>
        <v>105000</v>
      </c>
      <c r="Z6" s="186">
        <f>IFERROR(X6/V6,"-")</f>
        <v>105000</v>
      </c>
      <c r="AA6" s="180">
        <f>SUM(X6:X7)-SUM(J6:J7)</f>
        <v>154500</v>
      </c>
      <c r="AB6" s="83">
        <f>SUM(X6:X7)/SUM(J6:J7)</f>
        <v>2.2875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1</v>
      </c>
      <c r="BP6" s="119">
        <v>1</v>
      </c>
      <c r="BQ6" s="120">
        <f>IFERROR(BP6/BN6,"-")</f>
        <v>1</v>
      </c>
      <c r="BR6" s="121">
        <v>105000</v>
      </c>
      <c r="BS6" s="122">
        <f>IFERROR(BR6/BN6,"-")</f>
        <v>105000</v>
      </c>
      <c r="BT6" s="123"/>
      <c r="BU6" s="123"/>
      <c r="BV6" s="123">
        <v>1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105000</v>
      </c>
      <c r="CQ6" s="139">
        <v>105000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189" t="s">
        <v>185</v>
      </c>
      <c r="C7" s="189"/>
      <c r="D7" s="189"/>
      <c r="E7" s="189"/>
      <c r="F7" s="189" t="s">
        <v>78</v>
      </c>
      <c r="G7" s="88"/>
      <c r="H7" s="88"/>
      <c r="I7" s="88"/>
      <c r="J7" s="180"/>
      <c r="K7" s="79">
        <v>44</v>
      </c>
      <c r="L7" s="79">
        <v>24</v>
      </c>
      <c r="M7" s="79">
        <v>6</v>
      </c>
      <c r="N7" s="89">
        <v>9</v>
      </c>
      <c r="O7" s="90">
        <v>0</v>
      </c>
      <c r="P7" s="91">
        <f>N7+O7</f>
        <v>9</v>
      </c>
      <c r="Q7" s="80">
        <f>IFERROR(P7/M7,"-")</f>
        <v>1.5</v>
      </c>
      <c r="R7" s="79">
        <v>2</v>
      </c>
      <c r="S7" s="79">
        <v>1</v>
      </c>
      <c r="T7" s="80">
        <f>IFERROR(R7/(P7),"-")</f>
        <v>0.22222222222222</v>
      </c>
      <c r="U7" s="186"/>
      <c r="V7" s="82">
        <v>2</v>
      </c>
      <c r="W7" s="80">
        <f>IF(P7=0,"-",V7/P7)</f>
        <v>0.22222222222222</v>
      </c>
      <c r="X7" s="185">
        <v>169500</v>
      </c>
      <c r="Y7" s="186">
        <f>IFERROR(X7/P7,"-")</f>
        <v>18833.333333333</v>
      </c>
      <c r="Z7" s="186">
        <f>IFERROR(X7/V7,"-")</f>
        <v>84750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2</v>
      </c>
      <c r="AW7" s="105">
        <f>IF(P7=0,"",IF(AV7=0,"",(AV7/P7)))</f>
        <v>0.22222222222222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</v>
      </c>
      <c r="BF7" s="111">
        <f>IF(P7=0,"",IF(BE7=0,"",(BE7/P7)))</f>
        <v>0.22222222222222</v>
      </c>
      <c r="BG7" s="110">
        <v>1</v>
      </c>
      <c r="BH7" s="112">
        <f>IFERROR(BG7/BE7,"-")</f>
        <v>0.5</v>
      </c>
      <c r="BI7" s="113">
        <v>3000</v>
      </c>
      <c r="BJ7" s="114">
        <f>IFERROR(BI7/BE7,"-")</f>
        <v>1500</v>
      </c>
      <c r="BK7" s="115">
        <v>1</v>
      </c>
      <c r="BL7" s="115"/>
      <c r="BM7" s="115"/>
      <c r="BN7" s="117">
        <v>1</v>
      </c>
      <c r="BO7" s="118">
        <f>IF(P7=0,"",IF(BN7=0,"",(BN7/P7)))</f>
        <v>0.11111111111111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4</v>
      </c>
      <c r="BX7" s="125">
        <f>IF(P7=0,"",IF(BW7=0,"",(BW7/P7)))</f>
        <v>0.44444444444444</v>
      </c>
      <c r="BY7" s="126">
        <v>2</v>
      </c>
      <c r="BZ7" s="127">
        <f>IFERROR(BY7/BW7,"-")</f>
        <v>0.5</v>
      </c>
      <c r="CA7" s="128">
        <v>251500</v>
      </c>
      <c r="CB7" s="129">
        <f>IFERROR(CA7/BW7,"-")</f>
        <v>62875</v>
      </c>
      <c r="CC7" s="130"/>
      <c r="CD7" s="130"/>
      <c r="CE7" s="130">
        <v>2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169500</v>
      </c>
      <c r="CQ7" s="139">
        <v>161500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0.62820512820513</v>
      </c>
      <c r="B8" s="189" t="s">
        <v>186</v>
      </c>
      <c r="C8" s="189" t="s">
        <v>187</v>
      </c>
      <c r="D8" s="189" t="s">
        <v>188</v>
      </c>
      <c r="E8" s="189"/>
      <c r="F8" s="189" t="s">
        <v>65</v>
      </c>
      <c r="G8" s="88" t="s">
        <v>189</v>
      </c>
      <c r="H8" s="88" t="s">
        <v>190</v>
      </c>
      <c r="I8" s="88" t="s">
        <v>152</v>
      </c>
      <c r="J8" s="180">
        <v>78000</v>
      </c>
      <c r="K8" s="79">
        <v>6</v>
      </c>
      <c r="L8" s="79">
        <v>0</v>
      </c>
      <c r="M8" s="79">
        <v>40</v>
      </c>
      <c r="N8" s="89">
        <v>3</v>
      </c>
      <c r="O8" s="90">
        <v>0</v>
      </c>
      <c r="P8" s="91">
        <f>N8+O8</f>
        <v>3</v>
      </c>
      <c r="Q8" s="80">
        <f>IFERROR(P8/M8,"-")</f>
        <v>0.075</v>
      </c>
      <c r="R8" s="79">
        <v>1</v>
      </c>
      <c r="S8" s="79">
        <v>0</v>
      </c>
      <c r="T8" s="80">
        <f>IFERROR(R8/(P8),"-")</f>
        <v>0.33333333333333</v>
      </c>
      <c r="U8" s="186">
        <f>IFERROR(J8/SUM(N8:O9),"-")</f>
        <v>2689.6551724138</v>
      </c>
      <c r="V8" s="82">
        <v>1</v>
      </c>
      <c r="W8" s="80">
        <f>IF(P8=0,"-",V8/P8)</f>
        <v>0.33333333333333</v>
      </c>
      <c r="X8" s="185">
        <v>6000</v>
      </c>
      <c r="Y8" s="186">
        <f>IFERROR(X8/P8,"-")</f>
        <v>2000</v>
      </c>
      <c r="Z8" s="186">
        <f>IFERROR(X8/V8,"-")</f>
        <v>6000</v>
      </c>
      <c r="AA8" s="180">
        <f>SUM(X8:X9)-SUM(J8:J9)</f>
        <v>-29000</v>
      </c>
      <c r="AB8" s="83">
        <f>SUM(X8:X9)/SUM(J8:J9)</f>
        <v>0.62820512820513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0.33333333333333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0.33333333333333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0.33333333333333</v>
      </c>
      <c r="BY8" s="126">
        <v>1</v>
      </c>
      <c r="BZ8" s="127">
        <f>IFERROR(BY8/BW8,"-")</f>
        <v>1</v>
      </c>
      <c r="CA8" s="128">
        <v>6000</v>
      </c>
      <c r="CB8" s="129">
        <f>IFERROR(CA8/BW8,"-")</f>
        <v>6000</v>
      </c>
      <c r="CC8" s="130"/>
      <c r="CD8" s="130">
        <v>1</v>
      </c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6000</v>
      </c>
      <c r="CQ8" s="139">
        <v>6000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191</v>
      </c>
      <c r="C9" s="189"/>
      <c r="D9" s="189"/>
      <c r="E9" s="189"/>
      <c r="F9" s="189" t="s">
        <v>78</v>
      </c>
      <c r="G9" s="88"/>
      <c r="H9" s="88"/>
      <c r="I9" s="88"/>
      <c r="J9" s="180"/>
      <c r="K9" s="79">
        <v>209</v>
      </c>
      <c r="L9" s="79">
        <v>106</v>
      </c>
      <c r="M9" s="79">
        <v>56</v>
      </c>
      <c r="N9" s="89">
        <v>26</v>
      </c>
      <c r="O9" s="90">
        <v>0</v>
      </c>
      <c r="P9" s="91">
        <f>N9+O9</f>
        <v>26</v>
      </c>
      <c r="Q9" s="80">
        <f>IFERROR(P9/M9,"-")</f>
        <v>0.46428571428571</v>
      </c>
      <c r="R9" s="79">
        <v>0</v>
      </c>
      <c r="S9" s="79">
        <v>1</v>
      </c>
      <c r="T9" s="80">
        <f>IFERROR(R9/(P9),"-")</f>
        <v>0</v>
      </c>
      <c r="U9" s="186"/>
      <c r="V9" s="82">
        <v>3</v>
      </c>
      <c r="W9" s="80">
        <f>IF(P9=0,"-",V9/P9)</f>
        <v>0.11538461538462</v>
      </c>
      <c r="X9" s="185">
        <v>43000</v>
      </c>
      <c r="Y9" s="186">
        <f>IFERROR(X9/P9,"-")</f>
        <v>1653.8461538462</v>
      </c>
      <c r="Z9" s="186">
        <f>IFERROR(X9/V9,"-")</f>
        <v>14333.333333333</v>
      </c>
      <c r="AA9" s="180"/>
      <c r="AB9" s="83"/>
      <c r="AC9" s="77"/>
      <c r="AD9" s="92">
        <v>1</v>
      </c>
      <c r="AE9" s="93">
        <f>IF(P9=0,"",IF(AD9=0,"",(AD9/P9)))</f>
        <v>0.038461538461538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1</v>
      </c>
      <c r="AN9" s="99">
        <f>IF(P9=0,"",IF(AM9=0,"",(AM9/P9)))</f>
        <v>0.038461538461538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0.038461538461538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8</v>
      </c>
      <c r="BF9" s="111">
        <f>IF(P9=0,"",IF(BE9=0,"",(BE9/P9)))</f>
        <v>0.30769230769231</v>
      </c>
      <c r="BG9" s="110">
        <v>1</v>
      </c>
      <c r="BH9" s="112">
        <f>IFERROR(BG9/BE9,"-")</f>
        <v>0.125</v>
      </c>
      <c r="BI9" s="113">
        <v>10000</v>
      </c>
      <c r="BJ9" s="114">
        <f>IFERROR(BI9/BE9,"-")</f>
        <v>1250</v>
      </c>
      <c r="BK9" s="115"/>
      <c r="BL9" s="115">
        <v>1</v>
      </c>
      <c r="BM9" s="115"/>
      <c r="BN9" s="117">
        <v>12</v>
      </c>
      <c r="BO9" s="118">
        <f>IF(P9=0,"",IF(BN9=0,"",(BN9/P9)))</f>
        <v>0.46153846153846</v>
      </c>
      <c r="BP9" s="119">
        <v>2</v>
      </c>
      <c r="BQ9" s="120">
        <f>IFERROR(BP9/BN9,"-")</f>
        <v>0.16666666666667</v>
      </c>
      <c r="BR9" s="121">
        <v>33000</v>
      </c>
      <c r="BS9" s="122">
        <f>IFERROR(BR9/BN9,"-")</f>
        <v>2750</v>
      </c>
      <c r="BT9" s="123">
        <v>1</v>
      </c>
      <c r="BU9" s="123"/>
      <c r="BV9" s="123">
        <v>1</v>
      </c>
      <c r="BW9" s="124">
        <v>2</v>
      </c>
      <c r="BX9" s="125">
        <f>IF(P9=0,"",IF(BW9=0,"",(BW9/P9)))</f>
        <v>0.076923076923077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0.038461538461538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3</v>
      </c>
      <c r="CP9" s="139">
        <v>43000</v>
      </c>
      <c r="CQ9" s="139">
        <v>23000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3.9761904761905</v>
      </c>
      <c r="B10" s="189" t="s">
        <v>192</v>
      </c>
      <c r="C10" s="189" t="s">
        <v>193</v>
      </c>
      <c r="D10" s="189" t="s">
        <v>194</v>
      </c>
      <c r="E10" s="189"/>
      <c r="F10" s="189" t="s">
        <v>65</v>
      </c>
      <c r="G10" s="88" t="s">
        <v>195</v>
      </c>
      <c r="H10" s="88" t="s">
        <v>190</v>
      </c>
      <c r="I10" s="88" t="s">
        <v>196</v>
      </c>
      <c r="J10" s="180">
        <v>84000</v>
      </c>
      <c r="K10" s="79">
        <v>10</v>
      </c>
      <c r="L10" s="79">
        <v>0</v>
      </c>
      <c r="M10" s="79">
        <v>90</v>
      </c>
      <c r="N10" s="89">
        <v>3</v>
      </c>
      <c r="O10" s="90">
        <v>0</v>
      </c>
      <c r="P10" s="91">
        <f>N10+O10</f>
        <v>3</v>
      </c>
      <c r="Q10" s="80">
        <f>IFERROR(P10/M10,"-")</f>
        <v>0.033333333333333</v>
      </c>
      <c r="R10" s="79">
        <v>0</v>
      </c>
      <c r="S10" s="79">
        <v>0</v>
      </c>
      <c r="T10" s="80">
        <f>IFERROR(R10/(P10),"-")</f>
        <v>0</v>
      </c>
      <c r="U10" s="186">
        <f>IFERROR(J10/SUM(N10:O11),"-")</f>
        <v>2800</v>
      </c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>
        <f>SUM(X10:X11)-SUM(J10:J11)</f>
        <v>250000</v>
      </c>
      <c r="AB10" s="83">
        <f>SUM(X10:X11)/SUM(J10:J11)</f>
        <v>3.9761904761905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0.33333333333333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0.66666666666667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197</v>
      </c>
      <c r="C11" s="189"/>
      <c r="D11" s="189"/>
      <c r="E11" s="189"/>
      <c r="F11" s="189" t="s">
        <v>78</v>
      </c>
      <c r="G11" s="88"/>
      <c r="H11" s="88"/>
      <c r="I11" s="88"/>
      <c r="J11" s="180"/>
      <c r="K11" s="79">
        <v>148</v>
      </c>
      <c r="L11" s="79">
        <v>90</v>
      </c>
      <c r="M11" s="79">
        <v>33</v>
      </c>
      <c r="N11" s="89">
        <v>27</v>
      </c>
      <c r="O11" s="90">
        <v>0</v>
      </c>
      <c r="P11" s="91">
        <f>N11+O11</f>
        <v>27</v>
      </c>
      <c r="Q11" s="80">
        <f>IFERROR(P11/M11,"-")</f>
        <v>0.81818181818182</v>
      </c>
      <c r="R11" s="79">
        <v>4</v>
      </c>
      <c r="S11" s="79">
        <v>3</v>
      </c>
      <c r="T11" s="80">
        <f>IFERROR(R11/(P11),"-")</f>
        <v>0.14814814814815</v>
      </c>
      <c r="U11" s="186"/>
      <c r="V11" s="82">
        <v>5</v>
      </c>
      <c r="W11" s="80">
        <f>IF(P11=0,"-",V11/P11)</f>
        <v>0.18518518518519</v>
      </c>
      <c r="X11" s="185">
        <v>334000</v>
      </c>
      <c r="Y11" s="186">
        <f>IFERROR(X11/P11,"-")</f>
        <v>12370.37037037</v>
      </c>
      <c r="Z11" s="186">
        <f>IFERROR(X11/V11,"-")</f>
        <v>66800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0.037037037037037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4</v>
      </c>
      <c r="AW11" s="105">
        <f>IF(P11=0,"",IF(AV11=0,"",(AV11/P11)))</f>
        <v>0.14814814814815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9</v>
      </c>
      <c r="BF11" s="111">
        <f>IF(P11=0,"",IF(BE11=0,"",(BE11/P11)))</f>
        <v>0.33333333333333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10</v>
      </c>
      <c r="BO11" s="118">
        <f>IF(P11=0,"",IF(BN11=0,"",(BN11/P11)))</f>
        <v>0.37037037037037</v>
      </c>
      <c r="BP11" s="119">
        <v>3</v>
      </c>
      <c r="BQ11" s="120">
        <f>IFERROR(BP11/BN11,"-")</f>
        <v>0.3</v>
      </c>
      <c r="BR11" s="121">
        <v>173000</v>
      </c>
      <c r="BS11" s="122">
        <f>IFERROR(BR11/BN11,"-")</f>
        <v>17300</v>
      </c>
      <c r="BT11" s="123">
        <v>2</v>
      </c>
      <c r="BU11" s="123"/>
      <c r="BV11" s="123">
        <v>1</v>
      </c>
      <c r="BW11" s="124">
        <v>3</v>
      </c>
      <c r="BX11" s="125">
        <f>IF(P11=0,"",IF(BW11=0,"",(BW11/P11)))</f>
        <v>0.11111111111111</v>
      </c>
      <c r="BY11" s="126">
        <v>3</v>
      </c>
      <c r="BZ11" s="127">
        <f>IFERROR(BY11/BW11,"-")</f>
        <v>1</v>
      </c>
      <c r="CA11" s="128">
        <v>164000</v>
      </c>
      <c r="CB11" s="129">
        <f>IFERROR(CA11/BW11,"-")</f>
        <v>54666.666666667</v>
      </c>
      <c r="CC11" s="130"/>
      <c r="CD11" s="130">
        <v>1</v>
      </c>
      <c r="CE11" s="130">
        <v>2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5</v>
      </c>
      <c r="CP11" s="139">
        <v>334000</v>
      </c>
      <c r="CQ11" s="139">
        <v>167000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9.3777777777778</v>
      </c>
      <c r="B12" s="189" t="s">
        <v>198</v>
      </c>
      <c r="C12" s="189" t="s">
        <v>193</v>
      </c>
      <c r="D12" s="189" t="s">
        <v>194</v>
      </c>
      <c r="E12" s="189"/>
      <c r="F12" s="189" t="s">
        <v>65</v>
      </c>
      <c r="G12" s="88" t="s">
        <v>199</v>
      </c>
      <c r="H12" s="88" t="s">
        <v>190</v>
      </c>
      <c r="I12" s="88" t="s">
        <v>200</v>
      </c>
      <c r="J12" s="180">
        <v>90000</v>
      </c>
      <c r="K12" s="79">
        <v>34</v>
      </c>
      <c r="L12" s="79">
        <v>0</v>
      </c>
      <c r="M12" s="79">
        <v>105</v>
      </c>
      <c r="N12" s="89">
        <v>15</v>
      </c>
      <c r="O12" s="90">
        <v>0</v>
      </c>
      <c r="P12" s="91">
        <f>N12+O12</f>
        <v>15</v>
      </c>
      <c r="Q12" s="80">
        <f>IFERROR(P12/M12,"-")</f>
        <v>0.14285714285714</v>
      </c>
      <c r="R12" s="79">
        <v>3</v>
      </c>
      <c r="S12" s="79">
        <v>4</v>
      </c>
      <c r="T12" s="80">
        <f>IFERROR(R12/(P12),"-")</f>
        <v>0.2</v>
      </c>
      <c r="U12" s="186">
        <f>IFERROR(J12/SUM(N12:O13),"-")</f>
        <v>1698.1132075472</v>
      </c>
      <c r="V12" s="82">
        <v>2</v>
      </c>
      <c r="W12" s="80">
        <f>IF(P12=0,"-",V12/P12)</f>
        <v>0.13333333333333</v>
      </c>
      <c r="X12" s="185">
        <v>24000</v>
      </c>
      <c r="Y12" s="186">
        <f>IFERROR(X12/P12,"-")</f>
        <v>1600</v>
      </c>
      <c r="Z12" s="186">
        <f>IFERROR(X12/V12,"-")</f>
        <v>12000</v>
      </c>
      <c r="AA12" s="180">
        <f>SUM(X12:X13)-SUM(J12:J13)</f>
        <v>754000</v>
      </c>
      <c r="AB12" s="83">
        <f>SUM(X12:X13)/SUM(J12:J13)</f>
        <v>9.3777777777778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3</v>
      </c>
      <c r="AW12" s="105">
        <f>IF(P12=0,"",IF(AV12=0,"",(AV12/P12)))</f>
        <v>0.2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5</v>
      </c>
      <c r="BF12" s="111">
        <f>IF(P12=0,"",IF(BE12=0,"",(BE12/P12)))</f>
        <v>0.33333333333333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4</v>
      </c>
      <c r="BO12" s="118">
        <f>IF(P12=0,"",IF(BN12=0,"",(BN12/P12)))</f>
        <v>0.26666666666667</v>
      </c>
      <c r="BP12" s="119">
        <v>1</v>
      </c>
      <c r="BQ12" s="120">
        <f>IFERROR(BP12/BN12,"-")</f>
        <v>0.25</v>
      </c>
      <c r="BR12" s="121">
        <v>14000</v>
      </c>
      <c r="BS12" s="122">
        <f>IFERROR(BR12/BN12,"-")</f>
        <v>3500</v>
      </c>
      <c r="BT12" s="123"/>
      <c r="BU12" s="123"/>
      <c r="BV12" s="123">
        <v>1</v>
      </c>
      <c r="BW12" s="124">
        <v>3</v>
      </c>
      <c r="BX12" s="125">
        <f>IF(P12=0,"",IF(BW12=0,"",(BW12/P12)))</f>
        <v>0.2</v>
      </c>
      <c r="BY12" s="126">
        <v>1</v>
      </c>
      <c r="BZ12" s="127">
        <f>IFERROR(BY12/BW12,"-")</f>
        <v>0.33333333333333</v>
      </c>
      <c r="CA12" s="128">
        <v>10000</v>
      </c>
      <c r="CB12" s="129">
        <f>IFERROR(CA12/BW12,"-")</f>
        <v>3333.3333333333</v>
      </c>
      <c r="CC12" s="130"/>
      <c r="CD12" s="130">
        <v>1</v>
      </c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24000</v>
      </c>
      <c r="CQ12" s="139">
        <v>14000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201</v>
      </c>
      <c r="C13" s="189"/>
      <c r="D13" s="189"/>
      <c r="E13" s="189"/>
      <c r="F13" s="189" t="s">
        <v>78</v>
      </c>
      <c r="G13" s="88"/>
      <c r="H13" s="88"/>
      <c r="I13" s="88"/>
      <c r="J13" s="180"/>
      <c r="K13" s="79">
        <v>177</v>
      </c>
      <c r="L13" s="79">
        <v>114</v>
      </c>
      <c r="M13" s="79">
        <v>74</v>
      </c>
      <c r="N13" s="89">
        <v>38</v>
      </c>
      <c r="O13" s="90">
        <v>0</v>
      </c>
      <c r="P13" s="91">
        <f>N13+O13</f>
        <v>38</v>
      </c>
      <c r="Q13" s="80">
        <f>IFERROR(P13/M13,"-")</f>
        <v>0.51351351351351</v>
      </c>
      <c r="R13" s="79">
        <v>9</v>
      </c>
      <c r="S13" s="79">
        <v>3</v>
      </c>
      <c r="T13" s="80">
        <f>IFERROR(R13/(P13),"-")</f>
        <v>0.23684210526316</v>
      </c>
      <c r="U13" s="186"/>
      <c r="V13" s="82">
        <v>12</v>
      </c>
      <c r="W13" s="80">
        <f>IF(P13=0,"-",V13/P13)</f>
        <v>0.31578947368421</v>
      </c>
      <c r="X13" s="185">
        <v>820000</v>
      </c>
      <c r="Y13" s="186">
        <f>IFERROR(X13/P13,"-")</f>
        <v>21578.947368421</v>
      </c>
      <c r="Z13" s="186">
        <f>IFERROR(X13/V13,"-")</f>
        <v>68333.333333333</v>
      </c>
      <c r="AA13" s="180"/>
      <c r="AB13" s="83"/>
      <c r="AC13" s="77"/>
      <c r="AD13" s="92">
        <v>1</v>
      </c>
      <c r="AE13" s="93">
        <f>IF(P13=0,"",IF(AD13=0,"",(AD13/P13)))</f>
        <v>0.026315789473684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3</v>
      </c>
      <c r="AN13" s="99">
        <f>IF(P13=0,"",IF(AM13=0,"",(AM13/P13)))</f>
        <v>0.078947368421053</v>
      </c>
      <c r="AO13" s="98">
        <v>1</v>
      </c>
      <c r="AP13" s="100">
        <f>IFERROR(AO13/AM13,"-")</f>
        <v>0.33333333333333</v>
      </c>
      <c r="AQ13" s="101">
        <v>5000</v>
      </c>
      <c r="AR13" s="102">
        <f>IFERROR(AQ13/AM13,"-")</f>
        <v>1666.6666666667</v>
      </c>
      <c r="AS13" s="103">
        <v>1</v>
      </c>
      <c r="AT13" s="103"/>
      <c r="AU13" s="103"/>
      <c r="AV13" s="104">
        <v>3</v>
      </c>
      <c r="AW13" s="105">
        <f>IF(P13=0,"",IF(AV13=0,"",(AV13/P13)))</f>
        <v>0.078947368421053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6</v>
      </c>
      <c r="BF13" s="111">
        <f>IF(P13=0,"",IF(BE13=0,"",(BE13/P13)))</f>
        <v>0.15789473684211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14</v>
      </c>
      <c r="BO13" s="118">
        <f>IF(P13=0,"",IF(BN13=0,"",(BN13/P13)))</f>
        <v>0.36842105263158</v>
      </c>
      <c r="BP13" s="119">
        <v>6</v>
      </c>
      <c r="BQ13" s="120">
        <f>IFERROR(BP13/BN13,"-")</f>
        <v>0.42857142857143</v>
      </c>
      <c r="BR13" s="121">
        <v>470000</v>
      </c>
      <c r="BS13" s="122">
        <f>IFERROR(BR13/BN13,"-")</f>
        <v>33571.428571429</v>
      </c>
      <c r="BT13" s="123">
        <v>1</v>
      </c>
      <c r="BU13" s="123">
        <v>1</v>
      </c>
      <c r="BV13" s="123">
        <v>4</v>
      </c>
      <c r="BW13" s="124">
        <v>11</v>
      </c>
      <c r="BX13" s="125">
        <f>IF(P13=0,"",IF(BW13=0,"",(BW13/P13)))</f>
        <v>0.28947368421053</v>
      </c>
      <c r="BY13" s="126">
        <v>8</v>
      </c>
      <c r="BZ13" s="127">
        <f>IFERROR(BY13/BW13,"-")</f>
        <v>0.72727272727273</v>
      </c>
      <c r="CA13" s="128">
        <v>387000</v>
      </c>
      <c r="CB13" s="129">
        <f>IFERROR(CA13/BW13,"-")</f>
        <v>35181.818181818</v>
      </c>
      <c r="CC13" s="130">
        <v>2</v>
      </c>
      <c r="CD13" s="130"/>
      <c r="CE13" s="130">
        <v>6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12</v>
      </c>
      <c r="CP13" s="139">
        <v>820000</v>
      </c>
      <c r="CQ13" s="139">
        <v>345000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18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187"/>
      <c r="V14" s="25"/>
      <c r="W14" s="25"/>
      <c r="X14" s="187"/>
      <c r="Y14" s="187"/>
      <c r="Z14" s="187"/>
      <c r="AA14" s="18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18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187"/>
      <c r="V15" s="25"/>
      <c r="W15" s="25"/>
      <c r="X15" s="187"/>
      <c r="Y15" s="187"/>
      <c r="Z15" s="187"/>
      <c r="AA15" s="18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4.0362903225806</v>
      </c>
      <c r="B16" s="39"/>
      <c r="C16" s="39"/>
      <c r="D16" s="39"/>
      <c r="E16" s="39"/>
      <c r="F16" s="39"/>
      <c r="G16" s="40" t="s">
        <v>202</v>
      </c>
      <c r="H16" s="40"/>
      <c r="I16" s="40"/>
      <c r="J16" s="183">
        <f>SUM(J6:J15)</f>
        <v>372000</v>
      </c>
      <c r="K16" s="41">
        <f>SUM(K6:K15)</f>
        <v>631</v>
      </c>
      <c r="L16" s="41">
        <f>SUM(L6:L15)</f>
        <v>334</v>
      </c>
      <c r="M16" s="41">
        <f>SUM(M6:M15)</f>
        <v>431</v>
      </c>
      <c r="N16" s="41">
        <f>SUM(N6:N15)</f>
        <v>122</v>
      </c>
      <c r="O16" s="41">
        <f>SUM(O6:O15)</f>
        <v>0</v>
      </c>
      <c r="P16" s="41">
        <f>SUM(P6:P15)</f>
        <v>122</v>
      </c>
      <c r="Q16" s="42">
        <f>IFERROR(P16/M16,"-")</f>
        <v>0.2830626450116</v>
      </c>
      <c r="R16" s="76">
        <f>SUM(R6:R15)</f>
        <v>19</v>
      </c>
      <c r="S16" s="76">
        <f>SUM(S6:S15)</f>
        <v>12</v>
      </c>
      <c r="T16" s="42">
        <f>IFERROR(R16/P16,"-")</f>
        <v>0.15573770491803</v>
      </c>
      <c r="U16" s="188">
        <f>IFERROR(J16/P16,"-")</f>
        <v>3049.1803278689</v>
      </c>
      <c r="V16" s="44">
        <f>SUM(V6:V15)</f>
        <v>26</v>
      </c>
      <c r="W16" s="42">
        <f>IFERROR(V16/P16,"-")</f>
        <v>0.21311475409836</v>
      </c>
      <c r="X16" s="183">
        <f>SUM(X6:X15)</f>
        <v>1501500</v>
      </c>
      <c r="Y16" s="183">
        <f>IFERROR(X16/P16,"-")</f>
        <v>12307.37704918</v>
      </c>
      <c r="Z16" s="183">
        <f>IFERROR(X16/V16,"-")</f>
        <v>57750</v>
      </c>
      <c r="AA16" s="183">
        <f>X16-J16</f>
        <v>1129500</v>
      </c>
      <c r="AB16" s="45">
        <f>X16/J16</f>
        <v>4.0362903225806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203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9.1486486486486</v>
      </c>
      <c r="B6" s="189" t="s">
        <v>204</v>
      </c>
      <c r="C6" s="189" t="s">
        <v>205</v>
      </c>
      <c r="D6" s="189" t="s">
        <v>206</v>
      </c>
      <c r="E6" s="189" t="s">
        <v>207</v>
      </c>
      <c r="F6" s="189" t="s">
        <v>65</v>
      </c>
      <c r="G6" s="88" t="s">
        <v>208</v>
      </c>
      <c r="H6" s="88" t="s">
        <v>209</v>
      </c>
      <c r="I6" s="88" t="s">
        <v>210</v>
      </c>
      <c r="J6" s="180">
        <v>222000</v>
      </c>
      <c r="K6" s="79">
        <v>81</v>
      </c>
      <c r="L6" s="79">
        <v>0</v>
      </c>
      <c r="M6" s="79">
        <v>359</v>
      </c>
      <c r="N6" s="89">
        <v>32</v>
      </c>
      <c r="O6" s="90">
        <v>0</v>
      </c>
      <c r="P6" s="91">
        <f>N6+O6</f>
        <v>32</v>
      </c>
      <c r="Q6" s="80">
        <f>IFERROR(P6/M6,"-")</f>
        <v>0.089136490250696</v>
      </c>
      <c r="R6" s="79">
        <v>2</v>
      </c>
      <c r="S6" s="79">
        <v>11</v>
      </c>
      <c r="T6" s="80">
        <f>IFERROR(R6/(P6),"-")</f>
        <v>0.0625</v>
      </c>
      <c r="U6" s="186">
        <f>IFERROR(J6/SUM(N6:O7),"-")</f>
        <v>1283.2369942197</v>
      </c>
      <c r="V6" s="82">
        <v>3</v>
      </c>
      <c r="W6" s="80">
        <f>IF(P6=0,"-",V6/P6)</f>
        <v>0.09375</v>
      </c>
      <c r="X6" s="185">
        <v>1749000</v>
      </c>
      <c r="Y6" s="186">
        <f>IFERROR(X6/P6,"-")</f>
        <v>54656.25</v>
      </c>
      <c r="Z6" s="186">
        <f>IFERROR(X6/V6,"-")</f>
        <v>583000</v>
      </c>
      <c r="AA6" s="180">
        <f>SUM(X6:X7)-SUM(J6:J7)</f>
        <v>1809000</v>
      </c>
      <c r="AB6" s="83">
        <f>SUM(X6:X7)/SUM(J6:J7)</f>
        <v>9.1486486486486</v>
      </c>
      <c r="AC6" s="77"/>
      <c r="AD6" s="92">
        <v>1</v>
      </c>
      <c r="AE6" s="93">
        <f>IF(P6=0,"",IF(AD6=0,"",(AD6/P6)))</f>
        <v>0.03125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9</v>
      </c>
      <c r="AN6" s="99">
        <f>IF(P6=0,"",IF(AM6=0,"",(AM6/P6)))</f>
        <v>0.28125</v>
      </c>
      <c r="AO6" s="98">
        <v>1</v>
      </c>
      <c r="AP6" s="100">
        <f>IFERROR(AO6/AM6,"-")</f>
        <v>0.11111111111111</v>
      </c>
      <c r="AQ6" s="101">
        <v>9000</v>
      </c>
      <c r="AR6" s="102">
        <f>IFERROR(AQ6/AM6,"-")</f>
        <v>1000</v>
      </c>
      <c r="AS6" s="103"/>
      <c r="AT6" s="103"/>
      <c r="AU6" s="103">
        <v>1</v>
      </c>
      <c r="AV6" s="104">
        <v>7</v>
      </c>
      <c r="AW6" s="105">
        <f>IF(P6=0,"",IF(AV6=0,"",(AV6/P6)))</f>
        <v>0.21875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0.15625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5</v>
      </c>
      <c r="BO6" s="118">
        <f>IF(P6=0,"",IF(BN6=0,"",(BN6/P6)))</f>
        <v>0.15625</v>
      </c>
      <c r="BP6" s="119">
        <v>2</v>
      </c>
      <c r="BQ6" s="120">
        <f>IFERROR(BP6/BN6,"-")</f>
        <v>0.4</v>
      </c>
      <c r="BR6" s="121">
        <v>1740000</v>
      </c>
      <c r="BS6" s="122">
        <f>IFERROR(BR6/BN6,"-")</f>
        <v>348000</v>
      </c>
      <c r="BT6" s="123">
        <v>1</v>
      </c>
      <c r="BU6" s="123"/>
      <c r="BV6" s="123">
        <v>1</v>
      </c>
      <c r="BW6" s="124">
        <v>4</v>
      </c>
      <c r="BX6" s="125">
        <f>IF(P6=0,"",IF(BW6=0,"",(BW6/P6)))</f>
        <v>0.125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0.03125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3</v>
      </c>
      <c r="CP6" s="139">
        <v>1749000</v>
      </c>
      <c r="CQ6" s="139">
        <v>1735000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189" t="s">
        <v>211</v>
      </c>
      <c r="C7" s="189"/>
      <c r="D7" s="189"/>
      <c r="E7" s="189"/>
      <c r="F7" s="189" t="s">
        <v>78</v>
      </c>
      <c r="G7" s="88"/>
      <c r="H7" s="88"/>
      <c r="I7" s="88"/>
      <c r="J7" s="180"/>
      <c r="K7" s="79">
        <v>517</v>
      </c>
      <c r="L7" s="79">
        <v>379</v>
      </c>
      <c r="M7" s="79">
        <v>242</v>
      </c>
      <c r="N7" s="89">
        <v>138</v>
      </c>
      <c r="O7" s="90">
        <v>3</v>
      </c>
      <c r="P7" s="91">
        <f>N7+O7</f>
        <v>141</v>
      </c>
      <c r="Q7" s="80">
        <f>IFERROR(P7/M7,"-")</f>
        <v>0.58264462809917</v>
      </c>
      <c r="R7" s="79">
        <v>7</v>
      </c>
      <c r="S7" s="79">
        <v>31</v>
      </c>
      <c r="T7" s="80">
        <f>IFERROR(R7/(P7),"-")</f>
        <v>0.049645390070922</v>
      </c>
      <c r="U7" s="186"/>
      <c r="V7" s="82">
        <v>3</v>
      </c>
      <c r="W7" s="80">
        <f>IF(P7=0,"-",V7/P7)</f>
        <v>0.021276595744681</v>
      </c>
      <c r="X7" s="185">
        <v>282000</v>
      </c>
      <c r="Y7" s="186">
        <f>IFERROR(X7/P7,"-")</f>
        <v>2000</v>
      </c>
      <c r="Z7" s="186">
        <f>IFERROR(X7/V7,"-")</f>
        <v>94000</v>
      </c>
      <c r="AA7" s="180"/>
      <c r="AB7" s="83"/>
      <c r="AC7" s="77"/>
      <c r="AD7" s="92">
        <v>16</v>
      </c>
      <c r="AE7" s="93">
        <f>IF(P7=0,"",IF(AD7=0,"",(AD7/P7)))</f>
        <v>0.11347517730496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25</v>
      </c>
      <c r="AN7" s="99">
        <f>IF(P7=0,"",IF(AM7=0,"",(AM7/P7)))</f>
        <v>0.17730496453901</v>
      </c>
      <c r="AO7" s="98">
        <v>1</v>
      </c>
      <c r="AP7" s="100">
        <f>IFERROR(AO7/AM7,"-")</f>
        <v>0.04</v>
      </c>
      <c r="AQ7" s="101">
        <v>18000</v>
      </c>
      <c r="AR7" s="102">
        <f>IFERROR(AQ7/AM7,"-")</f>
        <v>720</v>
      </c>
      <c r="AS7" s="103"/>
      <c r="AT7" s="103"/>
      <c r="AU7" s="103">
        <v>1</v>
      </c>
      <c r="AV7" s="104">
        <v>22</v>
      </c>
      <c r="AW7" s="105">
        <f>IF(P7=0,"",IF(AV7=0,"",(AV7/P7)))</f>
        <v>0.15602836879433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29</v>
      </c>
      <c r="BF7" s="111">
        <f>IF(P7=0,"",IF(BE7=0,"",(BE7/P7)))</f>
        <v>0.20567375886525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34</v>
      </c>
      <c r="BO7" s="118">
        <f>IF(P7=0,"",IF(BN7=0,"",(BN7/P7)))</f>
        <v>0.24113475177305</v>
      </c>
      <c r="BP7" s="119">
        <v>1</v>
      </c>
      <c r="BQ7" s="120">
        <f>IFERROR(BP7/BN7,"-")</f>
        <v>0.029411764705882</v>
      </c>
      <c r="BR7" s="121">
        <v>3000</v>
      </c>
      <c r="BS7" s="122">
        <f>IFERROR(BR7/BN7,"-")</f>
        <v>88.235294117647</v>
      </c>
      <c r="BT7" s="123">
        <v>1</v>
      </c>
      <c r="BU7" s="123"/>
      <c r="BV7" s="123"/>
      <c r="BW7" s="124">
        <v>15</v>
      </c>
      <c r="BX7" s="125">
        <f>IF(P7=0,"",IF(BW7=0,"",(BW7/P7)))</f>
        <v>0.1063829787234</v>
      </c>
      <c r="BY7" s="126">
        <v>3</v>
      </c>
      <c r="BZ7" s="127">
        <f>IFERROR(BY7/BW7,"-")</f>
        <v>0.2</v>
      </c>
      <c r="CA7" s="128">
        <v>318000</v>
      </c>
      <c r="CB7" s="129">
        <f>IFERROR(CA7/BW7,"-")</f>
        <v>21200</v>
      </c>
      <c r="CC7" s="130"/>
      <c r="CD7" s="130"/>
      <c r="CE7" s="130">
        <v>3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3</v>
      </c>
      <c r="CP7" s="139">
        <v>282000</v>
      </c>
      <c r="CQ7" s="139">
        <v>231000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181"/>
      <c r="K8" s="34"/>
      <c r="L8" s="34"/>
      <c r="M8" s="31"/>
      <c r="N8" s="23"/>
      <c r="O8" s="23"/>
      <c r="P8" s="23"/>
      <c r="Q8" s="32"/>
      <c r="R8" s="32"/>
      <c r="S8" s="23"/>
      <c r="T8" s="32"/>
      <c r="U8" s="187"/>
      <c r="V8" s="25"/>
      <c r="W8" s="25"/>
      <c r="X8" s="187"/>
      <c r="Y8" s="187"/>
      <c r="Z8" s="187"/>
      <c r="AA8" s="18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182"/>
      <c r="K9" s="34"/>
      <c r="L9" s="34"/>
      <c r="M9" s="31"/>
      <c r="N9" s="23"/>
      <c r="O9" s="23"/>
      <c r="P9" s="23"/>
      <c r="Q9" s="32"/>
      <c r="R9" s="32"/>
      <c r="S9" s="23"/>
      <c r="T9" s="32"/>
      <c r="U9" s="187"/>
      <c r="V9" s="25"/>
      <c r="W9" s="25"/>
      <c r="X9" s="187"/>
      <c r="Y9" s="187"/>
      <c r="Z9" s="187"/>
      <c r="AA9" s="18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9.1486486486486</v>
      </c>
      <c r="B10" s="39"/>
      <c r="C10" s="39"/>
      <c r="D10" s="39"/>
      <c r="E10" s="39"/>
      <c r="F10" s="39"/>
      <c r="G10" s="40" t="s">
        <v>212</v>
      </c>
      <c r="H10" s="40"/>
      <c r="I10" s="40"/>
      <c r="J10" s="183">
        <f>SUM(J6:J9)</f>
        <v>222000</v>
      </c>
      <c r="K10" s="41">
        <f>SUM(K6:K9)</f>
        <v>598</v>
      </c>
      <c r="L10" s="41">
        <f>SUM(L6:L9)</f>
        <v>379</v>
      </c>
      <c r="M10" s="41">
        <f>SUM(M6:M9)</f>
        <v>601</v>
      </c>
      <c r="N10" s="41">
        <f>SUM(N6:N9)</f>
        <v>170</v>
      </c>
      <c r="O10" s="41">
        <f>SUM(O6:O9)</f>
        <v>3</v>
      </c>
      <c r="P10" s="41">
        <f>SUM(P6:P9)</f>
        <v>173</v>
      </c>
      <c r="Q10" s="42">
        <f>IFERROR(P10/M10,"-")</f>
        <v>0.28785357737105</v>
      </c>
      <c r="R10" s="76">
        <f>SUM(R6:R9)</f>
        <v>9</v>
      </c>
      <c r="S10" s="76">
        <f>SUM(S6:S9)</f>
        <v>42</v>
      </c>
      <c r="T10" s="42">
        <f>IFERROR(R10/P10,"-")</f>
        <v>0.052023121387283</v>
      </c>
      <c r="U10" s="188">
        <f>IFERROR(J10/P10,"-")</f>
        <v>1283.2369942197</v>
      </c>
      <c r="V10" s="44">
        <f>SUM(V6:V9)</f>
        <v>6</v>
      </c>
      <c r="W10" s="42">
        <f>IFERROR(V10/P10,"-")</f>
        <v>0.034682080924855</v>
      </c>
      <c r="X10" s="183">
        <f>SUM(X6:X9)</f>
        <v>2031000</v>
      </c>
      <c r="Y10" s="183">
        <f>IFERROR(X10/P10,"-")</f>
        <v>11739.884393064</v>
      </c>
      <c r="Z10" s="183">
        <f>IFERROR(X10/V10,"-")</f>
        <v>338500</v>
      </c>
      <c r="AA10" s="183">
        <f>X10-J10</f>
        <v>1809000</v>
      </c>
      <c r="AB10" s="45">
        <f>X10/J10</f>
        <v>9.1486486486486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