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<sst xmlns="http://schemas.openxmlformats.org/spreadsheetml/2006/main" uniqueCount="125">
  <si>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</si>
  <si>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</si>
  <si>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</si>
  <si>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</si>
  <si>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</si>
  <si>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</si>
  <si>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</si>
  <si>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</si>
  <si>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</si>
  <si>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</si>
  <si>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</si>
  <si>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</si>
  <si>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</si>
  <si>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</si>
  <si>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</si>
  <si>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</si>
  <si>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</si>
  <si>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</si>
  <si>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</si>
  <si>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</si>
  <si>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</si>
  <si>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</si>
  <si>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</si>
  <si>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</si>
  <si>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</si>
  <si>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</si>
  <si>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アプリストア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</si>
  <si>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</si>
  <si>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</si>
  <si>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</si>
  <si>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</si>
  <si>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</si>
  <si>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</si>
  <si>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</si>
  <si>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</si>
  <si>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</si>
  <si>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</si>
  <si>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</si>
  <si>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</si>
  <si>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</si>
  <si>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</si>
  <si>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</si>
  <si>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</si>
  <si>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</si>
  <si>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</si>
  <si>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</si>
  <si>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</si>
  <si>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</si>
  <si>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</si>
  <si>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</si>
  <si>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</si>
  <si>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</si>
  <si>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</si>
  <si>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</si>
  <si>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</si>
  <si>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</si>
  <si>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</si>
  <si>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</si>
  <si>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</si>
  <si>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</si>
  <si>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</si>
  <si>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</si>
  <si>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</si>
  <si>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sms_a1105</t>
  </si>
  <si>
    <t>楽楽出版</t>
  </si>
  <si>
    <t>5P元祖（妃さん）</t>
  </si>
  <si>
    <t>i38</t>
  </si>
  <si>
    <t>EXCITING MAX!HIGH-GRADE</t>
  </si>
  <si>
    <t>1C5P</t>
  </si>
  <si>
    <t>4月18日(月)</t>
  </si>
  <si>
    <t>smss2375</t>
  </si>
  <si>
    <t>空電</t>
  </si>
  <si>
    <t>sms_a1106</t>
  </si>
  <si>
    <t>大洋図書</t>
  </si>
  <si>
    <t>1P記事_求む！中高年男性版_アイ(妃さん)</t>
  </si>
  <si>
    <t>臨時増刊ラヴァーズ</t>
  </si>
  <si>
    <t>表4　4C1P</t>
  </si>
  <si>
    <t>4月21日(木)</t>
  </si>
  <si>
    <t>smss2376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</si>
  <si>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</si>
  <si>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</si>
  <si>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</si>
  <si>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</si>
  <si>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</si>
  <si>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</si>
  <si>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</si>
  <si>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</si>
  <si>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</si>
  <si>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4/1～4/30</t>
  </si>
  <si>
    <t>m_retry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</si>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</sst>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221000</v>
      </c>
      <c r="E6" s="79">
        <v>0</v>
      </c>
      <c r="F6" s="79">
        <v>0</v>
      </c>
      <c r="G6" s="79">
        <v>501</v>
      </c>
      <c r="H6" s="89">
        <v>67</v>
      </c>
      <c r="I6" s="90">
        <v>0</v>
      </c>
      <c r="J6" s="143">
        <f>H6+I6</f>
        <v>67</v>
      </c>
      <c r="K6" s="80">
        <f>IFERROR(J6/G6,"-")</f>
        <v>0.13373253493014</v>
      </c>
      <c r="L6" s="79">
        <v>7</v>
      </c>
      <c r="M6" s="79">
        <v>11</v>
      </c>
      <c r="N6" s="80">
        <f>IFERROR(L6/J6,"-")</f>
        <v>0.1044776119403</v>
      </c>
      <c r="O6" s="81">
        <f>IFERROR(D6/J6,"-")</f>
        <v>3298.5074626866</v>
      </c>
      <c r="P6" s="82">
        <v>10</v>
      </c>
      <c r="Q6" s="80">
        <f>IFERROR(P6/J6,"-")</f>
        <v>0.14925373134328</v>
      </c>
      <c r="R6" s="335">
        <v>240000</v>
      </c>
      <c r="S6" s="336">
        <f>IFERROR(R6/J6,"-")</f>
        <v>3582.0895522388</v>
      </c>
      <c r="T6" s="336">
        <f>IFERROR(R6/P6,"-")</f>
        <v>24000</v>
      </c>
      <c r="U6" s="330">
        <f>IFERROR(R6-D6,"-")</f>
        <v>19000</v>
      </c>
      <c r="V6" s="83">
        <f>R6/D6</f>
        <v>1.0859728506787</v>
      </c>
      <c r="W6" s="77"/>
      <c r="X6" s="142"/>
    </row>
    <row r="7" spans="1:24">
      <c r="A7" s="78"/>
      <c r="B7" s="84" t="s">
        <v>24</v>
      </c>
      <c r="C7" s="84">
        <v>7</v>
      </c>
      <c r="D7" s="330">
        <v>0</v>
      </c>
      <c r="E7" s="79">
        <v>0</v>
      </c>
      <c r="F7" s="79">
        <v>0</v>
      </c>
      <c r="G7" s="79">
        <v>321</v>
      </c>
      <c r="H7" s="89">
        <v>1</v>
      </c>
      <c r="I7" s="90">
        <v>0</v>
      </c>
      <c r="J7" s="143">
        <f>H7+I7</f>
        <v>1</v>
      </c>
      <c r="K7" s="80">
        <f>IFERROR(J7/G7,"-")</f>
        <v>0.0031152647975078</v>
      </c>
      <c r="L7" s="79">
        <v>0</v>
      </c>
      <c r="M7" s="79">
        <v>1</v>
      </c>
      <c r="N7" s="80">
        <f>IFERROR(L7/J7,"-")</f>
        <v>0</v>
      </c>
      <c r="O7" s="81">
        <f>IFERROR(D7/J7,"-")</f>
        <v>0</v>
      </c>
      <c r="P7" s="82">
        <v>0</v>
      </c>
      <c r="Q7" s="80">
        <f>IFERROR(P7/J7,"-")</f>
        <v>0</v>
      </c>
      <c r="R7" s="335">
        <v>0</v>
      </c>
      <c r="S7" s="336">
        <f>IFERROR(R7/J7,"-")</f>
        <v>0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239</v>
      </c>
      <c r="E8" s="79">
        <v>0</v>
      </c>
      <c r="F8" s="79">
        <v>0</v>
      </c>
      <c r="G8" s="79">
        <v>632</v>
      </c>
      <c r="H8" s="89">
        <v>5</v>
      </c>
      <c r="I8" s="90">
        <v>1</v>
      </c>
      <c r="J8" s="143">
        <f>H8+I8</f>
        <v>6</v>
      </c>
      <c r="K8" s="80">
        <f>IFERROR(J8/G8,"-")</f>
        <v>0.0094936708860759</v>
      </c>
      <c r="L8" s="79">
        <v>0</v>
      </c>
      <c r="M8" s="79">
        <v>4</v>
      </c>
      <c r="N8" s="80">
        <f>IFERROR(L8/J8,"-")</f>
        <v>0</v>
      </c>
      <c r="O8" s="81">
        <f>IFERROR(D8/J8,"-")</f>
        <v>39.833333333333</v>
      </c>
      <c r="P8" s="82">
        <v>0</v>
      </c>
      <c r="Q8" s="80">
        <f>IFERROR(P8/J8,"-")</f>
        <v>0</v>
      </c>
      <c r="R8" s="335">
        <v>0</v>
      </c>
      <c r="S8" s="336">
        <f>IFERROR(R8/J8,"-")</f>
        <v>0</v>
      </c>
      <c r="T8" s="336" t="str">
        <f>IFERROR(R8/P8,"-")</f>
        <v>-</v>
      </c>
      <c r="U8" s="330">
        <f>IFERROR(R8-D8,"-")</f>
        <v>-239</v>
      </c>
      <c r="V8" s="83">
        <f>R8/D8</f>
        <v>0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0</v>
      </c>
      <c r="H9" s="89">
        <v>16</v>
      </c>
      <c r="I9" s="90">
        <v>5</v>
      </c>
      <c r="J9" s="143">
        <f>H9+I9</f>
        <v>21</v>
      </c>
      <c r="K9" s="80" t="str">
        <f>IFERROR(J9/G9,"-")</f>
        <v>-</v>
      </c>
      <c r="L9" s="79">
        <v>0</v>
      </c>
      <c r="M9" s="79">
        <v>5</v>
      </c>
      <c r="N9" s="80">
        <f>IFERROR(L9/J9,"-")</f>
        <v>0</v>
      </c>
      <c r="O9" s="81">
        <f>IFERROR(D9/J9,"-")</f>
        <v>0</v>
      </c>
      <c r="P9" s="82">
        <v>1</v>
      </c>
      <c r="Q9" s="80">
        <f>IFERROR(P9/J9,"-")</f>
        <v>0.047619047619048</v>
      </c>
      <c r="R9" s="335">
        <v>9000</v>
      </c>
      <c r="S9" s="336">
        <f>IFERROR(R9/J9,"-")</f>
        <v>428.57142857143</v>
      </c>
      <c r="T9" s="336">
        <f>IFERROR(R9/P9,"-")</f>
        <v>9000</v>
      </c>
      <c r="U9" s="330">
        <f>IFERROR(R9-D9,"-")</f>
        <v>9000</v>
      </c>
      <c r="V9" s="83" t="str">
        <f>R9/D9</f>
        <v>0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221239</v>
      </c>
      <c r="E12" s="41">
        <f>SUM(E6:E10)</f>
        <v>0</v>
      </c>
      <c r="F12" s="41">
        <f>SUM(F6:F10)</f>
        <v>0</v>
      </c>
      <c r="G12" s="41">
        <f>SUM(G6:G10)</f>
        <v>1454</v>
      </c>
      <c r="H12" s="41">
        <f>SUM(H6:H10)</f>
        <v>89</v>
      </c>
      <c r="I12" s="41">
        <f>SUM(I6:I10)</f>
        <v>6</v>
      </c>
      <c r="J12" s="41">
        <f>SUM(J6:J10)</f>
        <v>95</v>
      </c>
      <c r="K12" s="42">
        <f>IFERROR(J12/G12,"-")</f>
        <v>0.065337001375516</v>
      </c>
      <c r="L12" s="76">
        <f>SUM(L6:L10)</f>
        <v>7</v>
      </c>
      <c r="M12" s="76">
        <f>SUM(M6:M10)</f>
        <v>21</v>
      </c>
      <c r="N12" s="42">
        <f>IFERROR(L12/J12,"-")</f>
        <v>0.073684210526316</v>
      </c>
      <c r="O12" s="43">
        <f>IFERROR(D12/J12,"-")</f>
        <v>2328.8315789474</v>
      </c>
      <c r="P12" s="44">
        <f>SUM(P6:P10)</f>
        <v>11</v>
      </c>
      <c r="Q12" s="42">
        <f>IFERROR(P12/J12,"-")</f>
        <v>0.11578947368421</v>
      </c>
      <c r="R12" s="333">
        <f>SUM(R6:R10)</f>
        <v>249000</v>
      </c>
      <c r="S12" s="333">
        <f>IFERROR(R12/J12,"-")</f>
        <v>2621.0526315789</v>
      </c>
      <c r="T12" s="333">
        <f>IFERROR(P12/P12,"-")</f>
        <v>1</v>
      </c>
      <c r="U12" s="333">
        <f>SUM(U6:U10)</f>
        <v>27761</v>
      </c>
      <c r="V12" s="45">
        <f>IFERROR(R12/D12,"-")</f>
        <v>1.1254796848657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1.2544378698225</v>
      </c>
      <c r="B6" s="347" t="s">
        <v>63</v>
      </c>
      <c r="C6" s="347" t="s">
        <v>64</v>
      </c>
      <c r="D6" s="347" t="s">
        <v>65</v>
      </c>
      <c r="E6" s="347"/>
      <c r="F6" s="347" t="s">
        <v>66</v>
      </c>
      <c r="G6" s="88" t="s">
        <v>67</v>
      </c>
      <c r="H6" s="88" t="s">
        <v>68</v>
      </c>
      <c r="I6" s="88" t="s">
        <v>69</v>
      </c>
      <c r="J6" s="330">
        <v>84500</v>
      </c>
      <c r="K6" s="79">
        <v>0</v>
      </c>
      <c r="L6" s="79">
        <v>0</v>
      </c>
      <c r="M6" s="79">
        <v>28</v>
      </c>
      <c r="N6" s="89">
        <v>7</v>
      </c>
      <c r="O6" s="90">
        <v>0</v>
      </c>
      <c r="P6" s="91">
        <f>N6+O6</f>
        <v>7</v>
      </c>
      <c r="Q6" s="80">
        <f>IFERROR(P6/M6,"-")</f>
        <v>0.25</v>
      </c>
      <c r="R6" s="79">
        <v>1</v>
      </c>
      <c r="S6" s="79">
        <v>4</v>
      </c>
      <c r="T6" s="80">
        <f>IFERROR(R6/(P6),"-")</f>
        <v>0.14285714285714</v>
      </c>
      <c r="U6" s="336">
        <f>IFERROR(J6/SUM(N6:O7),"-")</f>
        <v>3129.6296296296</v>
      </c>
      <c r="V6" s="82">
        <v>2</v>
      </c>
      <c r="W6" s="80">
        <f>IF(P6=0,"-",V6/P6)</f>
        <v>0.28571428571429</v>
      </c>
      <c r="X6" s="335">
        <v>13000</v>
      </c>
      <c r="Y6" s="336">
        <f>IFERROR(X6/P6,"-")</f>
        <v>1857.1428571429</v>
      </c>
      <c r="Z6" s="336">
        <f>IFERROR(X6/V6,"-")</f>
        <v>6500</v>
      </c>
      <c r="AA6" s="330">
        <f>SUM(X6:X7)-SUM(J6:J7)</f>
        <v>21500</v>
      </c>
      <c r="AB6" s="83">
        <f>SUM(X6:X7)/SUM(J6:J7)</f>
        <v>1.2544378698225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0.28571428571429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>
        <v>1</v>
      </c>
      <c r="BH6" s="112">
        <f>IFERROR(BG6/BE6,"-")</f>
        <v>1</v>
      </c>
      <c r="BI6" s="113">
        <v>8000</v>
      </c>
      <c r="BJ6" s="114">
        <f>IFERROR(BI6/BE6,"-")</f>
        <v>8000</v>
      </c>
      <c r="BK6" s="115"/>
      <c r="BL6" s="115"/>
      <c r="BM6" s="115">
        <v>1</v>
      </c>
      <c r="BN6" s="117">
        <v>2</v>
      </c>
      <c r="BO6" s="118">
        <f>IF(P6=0,"",IF(BN6=0,"",(BN6/P6)))</f>
        <v>0.28571428571429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>
        <v>1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13000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0</v>
      </c>
      <c r="L7" s="79">
        <v>0</v>
      </c>
      <c r="M7" s="79">
        <v>20</v>
      </c>
      <c r="N7" s="89">
        <v>20</v>
      </c>
      <c r="O7" s="90">
        <v>0</v>
      </c>
      <c r="P7" s="91">
        <f>N7+O7</f>
        <v>20</v>
      </c>
      <c r="Q7" s="80">
        <f>IFERROR(P7/M7,"-")</f>
        <v>1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0.05</v>
      </c>
      <c r="X7" s="335">
        <v>93000</v>
      </c>
      <c r="Y7" s="336">
        <f>IFERROR(X7/P7,"-")</f>
        <v>4650</v>
      </c>
      <c r="Z7" s="336">
        <f>IFERROR(X7/V7,"-")</f>
        <v>93000</v>
      </c>
      <c r="AA7" s="330"/>
      <c r="AB7" s="83"/>
      <c r="AC7" s="77"/>
      <c r="AD7" s="92">
        <v>1</v>
      </c>
      <c r="AE7" s="93">
        <f>IF(P7=0,"",IF(AD7=0,"",(AD7/P7)))</f>
        <v>0.05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0.15</v>
      </c>
      <c r="AX7" s="104">
        <v>1</v>
      </c>
      <c r="AY7" s="106">
        <f>IFERROR(AX7/AV7,"-")</f>
        <v>0.33333333333333</v>
      </c>
      <c r="AZ7" s="107">
        <v>68000</v>
      </c>
      <c r="BA7" s="108">
        <f>IFERROR(AZ7/AV7,"-")</f>
        <v>22666.666666667</v>
      </c>
      <c r="BB7" s="109"/>
      <c r="BC7" s="109"/>
      <c r="BD7" s="109">
        <v>1</v>
      </c>
      <c r="BE7" s="110">
        <v>5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0.15</v>
      </c>
      <c r="BY7" s="126">
        <v>1</v>
      </c>
      <c r="BZ7" s="127">
        <f>IFERROR(BY7/BW7,"-")</f>
        <v>0.33333333333333</v>
      </c>
      <c r="CA7" s="128">
        <v>25000</v>
      </c>
      <c r="CB7" s="129">
        <f>IFERROR(CA7/BW7,"-")</f>
        <v>8333.3333333333</v>
      </c>
      <c r="CC7" s="130"/>
      <c r="CD7" s="130"/>
      <c r="CE7" s="130">
        <v>1</v>
      </c>
      <c r="CF7" s="131">
        <v>2</v>
      </c>
      <c r="CG7" s="132">
        <f>IF(P7=0,"",IF(CF7=0,"",(CF7/P7)))</f>
        <v>0.1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93000</v>
      </c>
      <c r="CQ7" s="139">
        <v>68000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0.98168498168498</v>
      </c>
      <c r="B8" s="347" t="s">
        <v>72</v>
      </c>
      <c r="C8" s="347" t="s">
        <v>73</v>
      </c>
      <c r="D8" s="347" t="s">
        <v>74</v>
      </c>
      <c r="E8" s="347"/>
      <c r="F8" s="347" t="s">
        <v>66</v>
      </c>
      <c r="G8" s="88" t="s">
        <v>75</v>
      </c>
      <c r="H8" s="88" t="s">
        <v>76</v>
      </c>
      <c r="I8" s="88" t="s">
        <v>77</v>
      </c>
      <c r="J8" s="330">
        <v>136500</v>
      </c>
      <c r="K8" s="79">
        <v>0</v>
      </c>
      <c r="L8" s="79">
        <v>0</v>
      </c>
      <c r="M8" s="79">
        <v>92</v>
      </c>
      <c r="N8" s="89">
        <v>16</v>
      </c>
      <c r="O8" s="90">
        <v>0</v>
      </c>
      <c r="P8" s="91">
        <f>N8+O8</f>
        <v>16</v>
      </c>
      <c r="Q8" s="80">
        <f>IFERROR(P8/M8,"-")</f>
        <v>0.17391304347826</v>
      </c>
      <c r="R8" s="79">
        <v>2</v>
      </c>
      <c r="S8" s="79">
        <v>2</v>
      </c>
      <c r="T8" s="80">
        <f>IFERROR(R8/(P8),"-")</f>
        <v>0.125</v>
      </c>
      <c r="U8" s="336">
        <f>IFERROR(J8/SUM(N8:O9),"-")</f>
        <v>3412.5</v>
      </c>
      <c r="V8" s="82">
        <v>2</v>
      </c>
      <c r="W8" s="80">
        <f>IF(P8=0,"-",V8/P8)</f>
        <v>0.125</v>
      </c>
      <c r="X8" s="335">
        <v>24000</v>
      </c>
      <c r="Y8" s="336">
        <f>IFERROR(X8/P8,"-")</f>
        <v>1500</v>
      </c>
      <c r="Z8" s="336">
        <f>IFERROR(X8/V8,"-")</f>
        <v>12000</v>
      </c>
      <c r="AA8" s="330">
        <f>SUM(X8:X9)-SUM(J8:J9)</f>
        <v>-2500</v>
      </c>
      <c r="AB8" s="83">
        <f>SUM(X8:X9)/SUM(J8:J9)</f>
        <v>0.98168498168498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0.0625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0.0625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0.125</v>
      </c>
      <c r="BG8" s="110">
        <v>1</v>
      </c>
      <c r="BH8" s="112">
        <f>IFERROR(BG8/BE8,"-")</f>
        <v>0.5</v>
      </c>
      <c r="BI8" s="113">
        <v>3000</v>
      </c>
      <c r="BJ8" s="114">
        <f>IFERROR(BI8/BE8,"-")</f>
        <v>1500</v>
      </c>
      <c r="BK8" s="115">
        <v>1</v>
      </c>
      <c r="BL8" s="115"/>
      <c r="BM8" s="115"/>
      <c r="BN8" s="117">
        <v>5</v>
      </c>
      <c r="BO8" s="118">
        <f>IF(P8=0,"",IF(BN8=0,"",(BN8/P8)))</f>
        <v>0.3125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0.25</v>
      </c>
      <c r="BY8" s="126">
        <v>2</v>
      </c>
      <c r="BZ8" s="127">
        <f>IFERROR(BY8/BW8,"-")</f>
        <v>0.5</v>
      </c>
      <c r="CA8" s="128">
        <v>47000</v>
      </c>
      <c r="CB8" s="129">
        <f>IFERROR(CA8/BW8,"-")</f>
        <v>11750</v>
      </c>
      <c r="CC8" s="130"/>
      <c r="CD8" s="130"/>
      <c r="CE8" s="130">
        <v>2</v>
      </c>
      <c r="CF8" s="131">
        <v>3</v>
      </c>
      <c r="CG8" s="132">
        <f>IF(P8=0,"",IF(CF8=0,"",(CF8/P8)))</f>
        <v>0.1875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24000</v>
      </c>
      <c r="CQ8" s="139">
        <v>26000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361</v>
      </c>
      <c r="N9" s="89">
        <v>24</v>
      </c>
      <c r="O9" s="90">
        <v>0</v>
      </c>
      <c r="P9" s="91">
        <f>N9+O9</f>
        <v>24</v>
      </c>
      <c r="Q9" s="80">
        <f>IFERROR(P9/M9,"-")</f>
        <v>0.066481994459834</v>
      </c>
      <c r="R9" s="79">
        <v>4</v>
      </c>
      <c r="S9" s="79">
        <v>4</v>
      </c>
      <c r="T9" s="80">
        <f>IFERROR(R9/(P9),"-")</f>
        <v>0.16666666666667</v>
      </c>
      <c r="U9" s="336"/>
      <c r="V9" s="82">
        <v>5</v>
      </c>
      <c r="W9" s="80">
        <f>IF(P9=0,"-",V9/P9)</f>
        <v>0.20833333333333</v>
      </c>
      <c r="X9" s="335">
        <v>110000</v>
      </c>
      <c r="Y9" s="336">
        <f>IFERROR(X9/P9,"-")</f>
        <v>4583.3333333333</v>
      </c>
      <c r="Z9" s="336">
        <f>IFERROR(X9/V9,"-")</f>
        <v>22000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0.041666666666667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0.20833333333333</v>
      </c>
      <c r="BG9" s="110">
        <v>1</v>
      </c>
      <c r="BH9" s="112">
        <f>IFERROR(BG9/BE9,"-")</f>
        <v>0.2</v>
      </c>
      <c r="BI9" s="113">
        <v>11000</v>
      </c>
      <c r="BJ9" s="114">
        <f>IFERROR(BI9/BE9,"-")</f>
        <v>2200</v>
      </c>
      <c r="BK9" s="115"/>
      <c r="BL9" s="115"/>
      <c r="BM9" s="115">
        <v>1</v>
      </c>
      <c r="BN9" s="117">
        <v>8</v>
      </c>
      <c r="BO9" s="118">
        <f>IF(P9=0,"",IF(BN9=0,"",(BN9/P9)))</f>
        <v>0.33333333333333</v>
      </c>
      <c r="BP9" s="119">
        <v>3</v>
      </c>
      <c r="BQ9" s="120">
        <f>IFERROR(BP9/BN9,"-")</f>
        <v>0.375</v>
      </c>
      <c r="BR9" s="121">
        <v>87000</v>
      </c>
      <c r="BS9" s="122">
        <f>IFERROR(BR9/BN9,"-")</f>
        <v>10875</v>
      </c>
      <c r="BT9" s="123"/>
      <c r="BU9" s="123">
        <v>1</v>
      </c>
      <c r="BV9" s="123">
        <v>2</v>
      </c>
      <c r="BW9" s="124">
        <v>7</v>
      </c>
      <c r="BX9" s="125">
        <f>IF(P9=0,"",IF(BW9=0,"",(BW9/P9)))</f>
        <v>0.29166666666667</v>
      </c>
      <c r="BY9" s="126">
        <v>1</v>
      </c>
      <c r="BZ9" s="127">
        <f>IFERROR(BY9/BW9,"-")</f>
        <v>0.14285714285714</v>
      </c>
      <c r="CA9" s="128">
        <v>15000</v>
      </c>
      <c r="CB9" s="129">
        <f>IFERROR(CA9/BW9,"-")</f>
        <v>2142.8571428571</v>
      </c>
      <c r="CC9" s="130"/>
      <c r="CD9" s="130"/>
      <c r="CE9" s="130">
        <v>1</v>
      </c>
      <c r="CF9" s="131">
        <v>1</v>
      </c>
      <c r="CG9" s="132">
        <f>IF(P9=0,"",IF(CF9=0,"",(CF9/P9)))</f>
        <v>0.041666666666667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110000</v>
      </c>
      <c r="CQ9" s="139">
        <v>49000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1.0859728506787</v>
      </c>
      <c r="B12" s="39"/>
      <c r="C12" s="39"/>
      <c r="D12" s="39"/>
      <c r="E12" s="39"/>
      <c r="F12" s="39"/>
      <c r="G12" s="40" t="s">
        <v>79</v>
      </c>
      <c r="H12" s="40"/>
      <c r="I12" s="40"/>
      <c r="J12" s="333">
        <f>SUM(J6:J11)</f>
        <v>221000</v>
      </c>
      <c r="K12" s="41">
        <f>SUM(K6:K11)</f>
        <v>0</v>
      </c>
      <c r="L12" s="41">
        <f>SUM(L6:L11)</f>
        <v>0</v>
      </c>
      <c r="M12" s="41">
        <f>SUM(M6:M11)</f>
        <v>501</v>
      </c>
      <c r="N12" s="41">
        <f>SUM(N6:N11)</f>
        <v>67</v>
      </c>
      <c r="O12" s="41">
        <f>SUM(O6:O11)</f>
        <v>0</v>
      </c>
      <c r="P12" s="41">
        <f>SUM(P6:P11)</f>
        <v>67</v>
      </c>
      <c r="Q12" s="42">
        <f>IFERROR(P12/M12,"-")</f>
        <v>0.13373253493014</v>
      </c>
      <c r="R12" s="76">
        <f>SUM(R6:R11)</f>
        <v>7</v>
      </c>
      <c r="S12" s="76">
        <f>SUM(S6:S11)</f>
        <v>11</v>
      </c>
      <c r="T12" s="42">
        <f>IFERROR(R12/P12,"-")</f>
        <v>0.1044776119403</v>
      </c>
      <c r="U12" s="338">
        <f>IFERROR(J12/P12,"-")</f>
        <v>3298.5074626866</v>
      </c>
      <c r="V12" s="44">
        <f>SUM(V6:V11)</f>
        <v>10</v>
      </c>
      <c r="W12" s="42">
        <f>IFERROR(V12/P12,"-")</f>
        <v>0.14925373134328</v>
      </c>
      <c r="X12" s="333">
        <f>SUM(X6:X11)</f>
        <v>240000</v>
      </c>
      <c r="Y12" s="333">
        <f>IFERROR(X12/P12,"-")</f>
        <v>3582.0895522388</v>
      </c>
      <c r="Z12" s="333">
        <f>IFERROR(X12/V12,"-")</f>
        <v>24000</v>
      </c>
      <c r="AA12" s="333">
        <f>X12-J12</f>
        <v>19000</v>
      </c>
      <c r="AB12" s="45">
        <f>X12/J12</f>
        <v>1.0859728506787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80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81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82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84</v>
      </c>
      <c r="C6" s="347" t="s">
        <v>85</v>
      </c>
      <c r="D6" s="347" t="s">
        <v>86</v>
      </c>
      <c r="E6" s="175" t="s">
        <v>87</v>
      </c>
      <c r="F6" s="175" t="s">
        <v>88</v>
      </c>
      <c r="G6" s="340">
        <v>0</v>
      </c>
      <c r="H6" s="340">
        <v>3000</v>
      </c>
      <c r="I6" s="176">
        <v>0</v>
      </c>
      <c r="J6" s="176">
        <v>0</v>
      </c>
      <c r="K6" s="176">
        <v>321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89</v>
      </c>
      <c r="C7" s="347"/>
      <c r="D7" s="347" t="s">
        <v>90</v>
      </c>
      <c r="E7" s="175" t="s">
        <v>91</v>
      </c>
      <c r="F7" s="175" t="s">
        <v>88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1</v>
      </c>
      <c r="M7" s="178">
        <v>1</v>
      </c>
      <c r="N7" s="179" t="str">
        <f>IFERROR(L7/K7,"-")</f>
        <v>-</v>
      </c>
      <c r="O7" s="176">
        <v>0</v>
      </c>
      <c r="P7" s="176">
        <v>1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>
        <f>IF(L7=0,"",IF(BB7=0,"",(BB7/L7)))</f>
        <v>0</v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>
        <v>1</v>
      </c>
      <c r="BU7" s="216">
        <f>IF(L7=0,"",IF(BT7=0,"",(BT7/L7)))</f>
        <v>1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92</v>
      </c>
      <c r="C8" s="347"/>
      <c r="D8" s="347" t="s">
        <v>66</v>
      </c>
      <c r="E8" s="175" t="s">
        <v>93</v>
      </c>
      <c r="F8" s="175" t="s">
        <v>88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94</v>
      </c>
      <c r="C9" s="347"/>
      <c r="D9" s="347" t="s">
        <v>66</v>
      </c>
      <c r="E9" s="175" t="s">
        <v>95</v>
      </c>
      <c r="F9" s="175" t="s">
        <v>88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96</v>
      </c>
      <c r="C10" s="347"/>
      <c r="D10" s="347" t="s">
        <v>66</v>
      </c>
      <c r="E10" s="175" t="s">
        <v>97</v>
      </c>
      <c r="F10" s="175" t="s">
        <v>88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98</v>
      </c>
      <c r="C11" s="347"/>
      <c r="D11" s="347" t="s">
        <v>66</v>
      </c>
      <c r="E11" s="175" t="s">
        <v>99</v>
      </c>
      <c r="F11" s="175" t="s">
        <v>88</v>
      </c>
      <c r="G11" s="340">
        <v>0</v>
      </c>
      <c r="H11" s="340">
        <v>1700</v>
      </c>
      <c r="I11" s="176">
        <v>0</v>
      </c>
      <c r="J11" s="176">
        <v>0</v>
      </c>
      <c r="K11" s="176">
        <v>0</v>
      </c>
      <c r="L11" s="177">
        <v>0</v>
      </c>
      <c r="M11" s="178">
        <v>0</v>
      </c>
      <c r="N11" s="179" t="str">
        <f>IFERROR(L11/K11,"-")</f>
        <v>-</v>
      </c>
      <c r="O11" s="176">
        <v>0</v>
      </c>
      <c r="P11" s="176">
        <v>0</v>
      </c>
      <c r="Q11" s="179" t="str">
        <f>IFERROR(O11/L11,"-")</f>
        <v>-</v>
      </c>
      <c r="R11" s="180" t="str">
        <f>IFERROR(G11/SUM(L11:L11),"-")</f>
        <v>-</v>
      </c>
      <c r="S11" s="181">
        <v>0</v>
      </c>
      <c r="T11" s="179" t="str">
        <f>IF(L11=0,"-",S11/L11)</f>
        <v>-</v>
      </c>
      <c r="U11" s="345"/>
      <c r="V11" s="346" t="str">
        <f>IFERROR(U11/L11,"-")</f>
        <v>-</v>
      </c>
      <c r="W11" s="346" t="str">
        <f>IFERROR(U11/S11,"-")</f>
        <v>-</v>
      </c>
      <c r="X11" s="340">
        <f>SUM(U11:U11)-SUM(G11:G11)</f>
        <v>0</v>
      </c>
      <c r="Y11" s="183" t="str">
        <f>SUM(U11:U11)/SUM(G11:G11)</f>
        <v>0</v>
      </c>
      <c r="AA11" s="184"/>
      <c r="AB11" s="185" t="str">
        <f>IF(L11=0,"",IF(AA11=0,"",(AA11/L11)))</f>
        <v/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 t="str">
        <f>IF(L11=0,"",IF(AJ11=0,"",(AJ11/L11)))</f>
        <v/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/>
      <c r="AT11" s="197" t="str">
        <f>IF(L11=0,"",IF(AS11=0,"",(AS11/L11)))</f>
        <v/>
      </c>
      <c r="AU11" s="196"/>
      <c r="AV11" s="198" t="str">
        <f>IFERROR(AU11/AS11,"-")</f>
        <v>-</v>
      </c>
      <c r="AW11" s="199"/>
      <c r="AX11" s="200" t="str">
        <f>IFERROR(AW11/AS11,"-")</f>
        <v>-</v>
      </c>
      <c r="AY11" s="201"/>
      <c r="AZ11" s="201"/>
      <c r="BA11" s="201"/>
      <c r="BB11" s="202"/>
      <c r="BC11" s="203" t="str">
        <f>IF(L11=0,"",IF(BB11=0,"",(BB11/L11)))</f>
        <v/>
      </c>
      <c r="BD11" s="202"/>
      <c r="BE11" s="204" t="str">
        <f>IFERROR(BD11/BB11,"-")</f>
        <v>-</v>
      </c>
      <c r="BF11" s="205"/>
      <c r="BG11" s="206" t="str">
        <f>IFERROR(BF11/BB11,"-")</f>
        <v>-</v>
      </c>
      <c r="BH11" s="207"/>
      <c r="BI11" s="207"/>
      <c r="BJ11" s="207"/>
      <c r="BK11" s="208"/>
      <c r="BL11" s="209" t="str">
        <f>IF(L11=0,"",IF(BK11=0,"",(BK11/L11)))</f>
        <v/>
      </c>
      <c r="BM11" s="210"/>
      <c r="BN11" s="211" t="str">
        <f>IFERROR(BM11/BK11,"-")</f>
        <v>-</v>
      </c>
      <c r="BO11" s="212"/>
      <c r="BP11" s="213" t="str">
        <f>IFERROR(BO11/BK11,"-")</f>
        <v>-</v>
      </c>
      <c r="BQ11" s="214"/>
      <c r="BR11" s="214"/>
      <c r="BS11" s="214"/>
      <c r="BT11" s="215"/>
      <c r="BU11" s="216" t="str">
        <f>IF(L11=0,"",IF(BT11=0,"",(BT11/L11)))</f>
        <v/>
      </c>
      <c r="BV11" s="217"/>
      <c r="BW11" s="218" t="str">
        <f>IFERROR(BV11/BT11,"-")</f>
        <v>-</v>
      </c>
      <c r="BX11" s="219"/>
      <c r="BY11" s="220" t="str">
        <f>IFERROR(BX11/BT11,"-")</f>
        <v>-</v>
      </c>
      <c r="BZ11" s="221"/>
      <c r="CA11" s="221"/>
      <c r="CB11" s="221"/>
      <c r="CC11" s="222"/>
      <c r="CD11" s="223" t="str">
        <f>IF(L11=0,"",IF(CC11=0,"",(CC11/L11)))</f>
        <v/>
      </c>
      <c r="CE11" s="224"/>
      <c r="CF11" s="225" t="str">
        <f>IFERROR(CE11/CC11,"-")</f>
        <v>-</v>
      </c>
      <c r="CG11" s="226"/>
      <c r="CH11" s="227" t="str">
        <f>IFERROR(CG11/CC11,"-")</f>
        <v>-</v>
      </c>
      <c r="CI11" s="228"/>
      <c r="CJ11" s="228"/>
      <c r="CK11" s="228"/>
      <c r="CL11" s="229">
        <v>0</v>
      </c>
      <c r="CM11" s="230"/>
      <c r="CN11" s="230"/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 t="str">
        <f>Y12</f>
        <v>0</v>
      </c>
      <c r="B12" s="347" t="s">
        <v>100</v>
      </c>
      <c r="C12" s="347"/>
      <c r="D12" s="347" t="s">
        <v>66</v>
      </c>
      <c r="E12" s="175" t="s">
        <v>101</v>
      </c>
      <c r="F12" s="175" t="s">
        <v>88</v>
      </c>
      <c r="G12" s="340">
        <v>0</v>
      </c>
      <c r="H12" s="340">
        <v>1700</v>
      </c>
      <c r="I12" s="176">
        <v>0</v>
      </c>
      <c r="J12" s="176">
        <v>0</v>
      </c>
      <c r="K12" s="176">
        <v>0</v>
      </c>
      <c r="L12" s="177">
        <v>0</v>
      </c>
      <c r="M12" s="178">
        <v>0</v>
      </c>
      <c r="N12" s="179" t="str">
        <f>IFERROR(L12/K12,"-")</f>
        <v>-</v>
      </c>
      <c r="O12" s="176">
        <v>0</v>
      </c>
      <c r="P12" s="176">
        <v>0</v>
      </c>
      <c r="Q12" s="179" t="str">
        <f>IFERROR(O12/L12,"-")</f>
        <v>-</v>
      </c>
      <c r="R12" s="180" t="str">
        <f>IFERROR(G12/SUM(L12:L12),"-")</f>
        <v>-</v>
      </c>
      <c r="S12" s="181">
        <v>0</v>
      </c>
      <c r="T12" s="179" t="str">
        <f>IF(L12=0,"-",S12/L12)</f>
        <v>-</v>
      </c>
      <c r="U12" s="345"/>
      <c r="V12" s="346" t="str">
        <f>IFERROR(U12/L12,"-")</f>
        <v>-</v>
      </c>
      <c r="W12" s="346" t="str">
        <f>IFERROR(U12/S12,"-")</f>
        <v>-</v>
      </c>
      <c r="X12" s="340">
        <f>SUM(U12:U12)-SUM(G12:G12)</f>
        <v>0</v>
      </c>
      <c r="Y12" s="183" t="str">
        <f>SUM(U12:U12)/SUM(G12:G12)</f>
        <v>0</v>
      </c>
      <c r="AA12" s="184"/>
      <c r="AB12" s="185" t="str">
        <f>IF(L12=0,"",IF(AA12=0,"",(AA12/L12)))</f>
        <v/>
      </c>
      <c r="AC12" s="184"/>
      <c r="AD12" s="186" t="str">
        <f>IFERROR(AC12/AA12,"-")</f>
        <v>-</v>
      </c>
      <c r="AE12" s="187"/>
      <c r="AF12" s="188" t="str">
        <f>IFERROR(AE12/AA12,"-")</f>
        <v>-</v>
      </c>
      <c r="AG12" s="189"/>
      <c r="AH12" s="189"/>
      <c r="AI12" s="189"/>
      <c r="AJ12" s="190"/>
      <c r="AK12" s="191" t="str">
        <f>IF(L12=0,"",IF(AJ12=0,"",(AJ12/L12)))</f>
        <v/>
      </c>
      <c r="AL12" s="190"/>
      <c r="AM12" s="192" t="str">
        <f>IFERROR(AL12/AJ12,"-")</f>
        <v>-</v>
      </c>
      <c r="AN12" s="193"/>
      <c r="AO12" s="194" t="str">
        <f>IFERROR(AN12/AJ12,"-")</f>
        <v>-</v>
      </c>
      <c r="AP12" s="195"/>
      <c r="AQ12" s="195"/>
      <c r="AR12" s="195"/>
      <c r="AS12" s="196"/>
      <c r="AT12" s="197" t="str">
        <f>IF(L12=0,"",IF(AS12=0,"",(AS12/L12)))</f>
        <v/>
      </c>
      <c r="AU12" s="196"/>
      <c r="AV12" s="198" t="str">
        <f>IFERROR(AU12/AS12,"-")</f>
        <v>-</v>
      </c>
      <c r="AW12" s="199"/>
      <c r="AX12" s="200" t="str">
        <f>IFERROR(AW12/AS12,"-")</f>
        <v>-</v>
      </c>
      <c r="AY12" s="201"/>
      <c r="AZ12" s="201"/>
      <c r="BA12" s="201"/>
      <c r="BB12" s="202"/>
      <c r="BC12" s="203" t="str">
        <f>IF(L12=0,"",IF(BB12=0,"",(BB12/L12)))</f>
        <v/>
      </c>
      <c r="BD12" s="202"/>
      <c r="BE12" s="204" t="str">
        <f>IFERROR(BD12/BB12,"-")</f>
        <v>-</v>
      </c>
      <c r="BF12" s="205"/>
      <c r="BG12" s="206" t="str">
        <f>IFERROR(BF12/BB12,"-")</f>
        <v>-</v>
      </c>
      <c r="BH12" s="207"/>
      <c r="BI12" s="207"/>
      <c r="BJ12" s="207"/>
      <c r="BK12" s="208"/>
      <c r="BL12" s="209" t="str">
        <f>IF(L12=0,"",IF(BK12=0,"",(BK12/L12)))</f>
        <v/>
      </c>
      <c r="BM12" s="210"/>
      <c r="BN12" s="211" t="str">
        <f>IFERROR(BM12/BK12,"-")</f>
        <v>-</v>
      </c>
      <c r="BO12" s="212"/>
      <c r="BP12" s="213" t="str">
        <f>IFERROR(BO12/BK12,"-")</f>
        <v>-</v>
      </c>
      <c r="BQ12" s="214"/>
      <c r="BR12" s="214"/>
      <c r="BS12" s="214"/>
      <c r="BT12" s="215"/>
      <c r="BU12" s="216" t="str">
        <f>IF(L12=0,"",IF(BT12=0,"",(BT12/L12)))</f>
        <v/>
      </c>
      <c r="BV12" s="217"/>
      <c r="BW12" s="218" t="str">
        <f>IFERROR(BV12/BT12,"-")</f>
        <v>-</v>
      </c>
      <c r="BX12" s="219"/>
      <c r="BY12" s="220" t="str">
        <f>IFERROR(BX12/BT12,"-")</f>
        <v>-</v>
      </c>
      <c r="BZ12" s="221"/>
      <c r="CA12" s="221"/>
      <c r="CB12" s="221"/>
      <c r="CC12" s="222"/>
      <c r="CD12" s="223" t="str">
        <f>IF(L12=0,"",IF(CC12=0,"",(CC12/L12)))</f>
        <v/>
      </c>
      <c r="CE12" s="224"/>
      <c r="CF12" s="225" t="str">
        <f>IFERROR(CE12/CC12,"-")</f>
        <v>-</v>
      </c>
      <c r="CG12" s="226"/>
      <c r="CH12" s="227" t="str">
        <f>IFERROR(CG12/CC12,"-")</f>
        <v>-</v>
      </c>
      <c r="CI12" s="228"/>
      <c r="CJ12" s="228"/>
      <c r="CK12" s="228"/>
      <c r="CL12" s="229">
        <v>0</v>
      </c>
      <c r="CM12" s="230"/>
      <c r="CN12" s="230"/>
      <c r="CO12" s="230"/>
      <c r="CP12" s="231" t="str">
        <f>IF(AND(CN12=0,CO12=0),"",IF(AND(CN12&lt;=100000,CO12&lt;=100000),"",IF(CN12/CM12&gt;0.7,"男高",IF(CO12/CM12&gt;0.7,"女高",""))))</f>
        <v/>
      </c>
    </row>
    <row r="13" spans="1:96">
      <c r="A13" s="232"/>
      <c r="B13" s="151"/>
      <c r="C13" s="233"/>
      <c r="D13" s="234"/>
      <c r="E13" s="175"/>
      <c r="F13" s="175"/>
      <c r="G13" s="341"/>
      <c r="H13" s="341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172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232"/>
      <c r="B14" s="246"/>
      <c r="C14" s="176"/>
      <c r="D14" s="176"/>
      <c r="E14" s="247"/>
      <c r="F14" s="248"/>
      <c r="G14" s="342"/>
      <c r="H14" s="342"/>
      <c r="I14" s="235"/>
      <c r="J14" s="235"/>
      <c r="K14" s="176"/>
      <c r="L14" s="176"/>
      <c r="M14" s="176"/>
      <c r="N14" s="236"/>
      <c r="O14" s="236"/>
      <c r="P14" s="176"/>
      <c r="Q14" s="236"/>
      <c r="R14" s="182"/>
      <c r="S14" s="182"/>
      <c r="T14" s="182"/>
      <c r="U14" s="345"/>
      <c r="V14" s="345"/>
      <c r="W14" s="345"/>
      <c r="X14" s="345"/>
      <c r="Y14" s="236"/>
      <c r="Z14" s="249"/>
      <c r="AA14" s="237"/>
      <c r="AB14" s="238"/>
      <c r="AC14" s="237"/>
      <c r="AD14" s="239"/>
      <c r="AE14" s="240"/>
      <c r="AF14" s="241"/>
      <c r="AG14" s="242"/>
      <c r="AH14" s="242"/>
      <c r="AI14" s="242"/>
      <c r="AJ14" s="237"/>
      <c r="AK14" s="238"/>
      <c r="AL14" s="237"/>
      <c r="AM14" s="239"/>
      <c r="AN14" s="240"/>
      <c r="AO14" s="241"/>
      <c r="AP14" s="242"/>
      <c r="AQ14" s="242"/>
      <c r="AR14" s="242"/>
      <c r="AS14" s="237"/>
      <c r="AT14" s="238"/>
      <c r="AU14" s="237"/>
      <c r="AV14" s="239"/>
      <c r="AW14" s="240"/>
      <c r="AX14" s="241"/>
      <c r="AY14" s="242"/>
      <c r="AZ14" s="242"/>
      <c r="BA14" s="242"/>
      <c r="BB14" s="237"/>
      <c r="BC14" s="238"/>
      <c r="BD14" s="237"/>
      <c r="BE14" s="239"/>
      <c r="BF14" s="240"/>
      <c r="BG14" s="241"/>
      <c r="BH14" s="242"/>
      <c r="BI14" s="242"/>
      <c r="BJ14" s="242"/>
      <c r="BK14" s="173"/>
      <c r="BL14" s="243"/>
      <c r="BM14" s="237"/>
      <c r="BN14" s="239"/>
      <c r="BO14" s="240"/>
      <c r="BP14" s="241"/>
      <c r="BQ14" s="242"/>
      <c r="BR14" s="242"/>
      <c r="BS14" s="242"/>
      <c r="BT14" s="173"/>
      <c r="BU14" s="243"/>
      <c r="BV14" s="237"/>
      <c r="BW14" s="239"/>
      <c r="BX14" s="240"/>
      <c r="BY14" s="241"/>
      <c r="BZ14" s="242"/>
      <c r="CA14" s="242"/>
      <c r="CB14" s="242"/>
      <c r="CC14" s="173"/>
      <c r="CD14" s="243"/>
      <c r="CE14" s="237"/>
      <c r="CF14" s="239"/>
      <c r="CG14" s="240"/>
      <c r="CH14" s="241"/>
      <c r="CI14" s="242"/>
      <c r="CJ14" s="242"/>
      <c r="CK14" s="242"/>
      <c r="CL14" s="244"/>
      <c r="CM14" s="240"/>
      <c r="CN14" s="240"/>
      <c r="CO14" s="240"/>
      <c r="CP14" s="245"/>
    </row>
    <row r="15" spans="1:96">
      <c r="A15" s="166" t="str">
        <f>Y15</f>
        <v>0</v>
      </c>
      <c r="B15" s="250"/>
      <c r="C15" s="250"/>
      <c r="D15" s="250"/>
      <c r="E15" s="251" t="s">
        <v>102</v>
      </c>
      <c r="F15" s="251"/>
      <c r="G15" s="343">
        <f>SUM(G6:G14)</f>
        <v>0</v>
      </c>
      <c r="H15" s="343"/>
      <c r="I15" s="250">
        <f>SUM(I6:I14)</f>
        <v>0</v>
      </c>
      <c r="J15" s="250">
        <f>SUM(J6:J14)</f>
        <v>0</v>
      </c>
      <c r="K15" s="250">
        <f>SUM(K6:K14)</f>
        <v>321</v>
      </c>
      <c r="L15" s="250">
        <f>SUM(L6:L14)</f>
        <v>1</v>
      </c>
      <c r="M15" s="250">
        <f>SUM(M6:M14)</f>
        <v>1</v>
      </c>
      <c r="N15" s="252">
        <f>IFERROR(L15/K15,"-")</f>
        <v>0.0031152647975078</v>
      </c>
      <c r="O15" s="253">
        <f>SUM(O6:O14)</f>
        <v>0</v>
      </c>
      <c r="P15" s="253">
        <f>SUM(P6:P14)</f>
        <v>1</v>
      </c>
      <c r="Q15" s="252">
        <f>IFERROR(O15/L15,"-")</f>
        <v>0</v>
      </c>
      <c r="R15" s="254">
        <f>IFERROR(G15/L15,"-")</f>
        <v>0</v>
      </c>
      <c r="S15" s="255">
        <f>SUM(S6:S14)</f>
        <v>0</v>
      </c>
      <c r="T15" s="252">
        <f>IFERROR(S15/L15,"-")</f>
        <v>0</v>
      </c>
      <c r="U15" s="343">
        <f>SUM(U6:U14)</f>
        <v>0</v>
      </c>
      <c r="V15" s="343">
        <f>IFERROR(U15/L15,"-")</f>
        <v>0</v>
      </c>
      <c r="W15" s="343" t="str">
        <f>IFERROR(U15/S15,"-")</f>
        <v>-</v>
      </c>
      <c r="X15" s="343">
        <f>U15-G15</f>
        <v>0</v>
      </c>
      <c r="Y15" s="256" t="str">
        <f>U15/G15</f>
        <v>0</v>
      </c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103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81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104</v>
      </c>
      <c r="C6" s="347" t="s">
        <v>105</v>
      </c>
      <c r="D6" s="347" t="s">
        <v>106</v>
      </c>
      <c r="E6" s="175" t="s">
        <v>107</v>
      </c>
      <c r="F6" s="175" t="s">
        <v>88</v>
      </c>
      <c r="G6" s="340">
        <v>0</v>
      </c>
      <c r="H6" s="176">
        <v>0</v>
      </c>
      <c r="I6" s="176">
        <v>0</v>
      </c>
      <c r="J6" s="176">
        <v>67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</v>
      </c>
      <c r="B7" s="347" t="s">
        <v>108</v>
      </c>
      <c r="C7" s="347" t="s">
        <v>109</v>
      </c>
      <c r="D7" s="347" t="s">
        <v>110</v>
      </c>
      <c r="E7" s="175" t="s">
        <v>111</v>
      </c>
      <c r="F7" s="175" t="s">
        <v>88</v>
      </c>
      <c r="G7" s="340">
        <v>239</v>
      </c>
      <c r="H7" s="176">
        <v>0</v>
      </c>
      <c r="I7" s="176">
        <v>0</v>
      </c>
      <c r="J7" s="176">
        <v>125</v>
      </c>
      <c r="K7" s="177">
        <v>6</v>
      </c>
      <c r="L7" s="179">
        <f>IFERROR(K7/J7,"-")</f>
        <v>0.048</v>
      </c>
      <c r="M7" s="176">
        <v>0</v>
      </c>
      <c r="N7" s="176">
        <v>4</v>
      </c>
      <c r="O7" s="179">
        <f>IFERROR(M7/(K7),"-")</f>
        <v>0</v>
      </c>
      <c r="P7" s="180">
        <f>IFERROR(G7/SUM(K7:K7),"-")</f>
        <v>39.833333333333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-239</v>
      </c>
      <c r="W7" s="183">
        <f>SUM(S7:S7)/SUM(G7:G7)</f>
        <v>0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>
        <f>IF(K7=0,"",IF(AQ7=0,"",(AQ7/K7)))</f>
        <v>0</v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>
        <v>4</v>
      </c>
      <c r="BA7" s="203">
        <f>IF(K7=0,"",IF(AZ7=0,"",(AZ7/K7)))</f>
        <v>0.66666666666667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2</v>
      </c>
      <c r="BJ7" s="209">
        <f>IF(K7=0,"",IF(BI7=0,"",(BI7/K7)))</f>
        <v>0.33333333333333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112</v>
      </c>
      <c r="C8" s="347" t="s">
        <v>109</v>
      </c>
      <c r="D8" s="347" t="s">
        <v>110</v>
      </c>
      <c r="E8" s="175" t="s">
        <v>113</v>
      </c>
      <c r="F8" s="175" t="s">
        <v>88</v>
      </c>
      <c r="G8" s="340">
        <v>0</v>
      </c>
      <c r="H8" s="176">
        <v>0</v>
      </c>
      <c r="I8" s="176">
        <v>0</v>
      </c>
      <c r="J8" s="176">
        <v>0</v>
      </c>
      <c r="K8" s="177">
        <v>0</v>
      </c>
      <c r="L8" s="179" t="str">
        <f>IFERROR(K8/J8,"-")</f>
        <v>-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114</v>
      </c>
      <c r="C9" s="347" t="s">
        <v>109</v>
      </c>
      <c r="D9" s="347" t="s">
        <v>110</v>
      </c>
      <c r="E9" s="175" t="s">
        <v>115</v>
      </c>
      <c r="F9" s="175" t="s">
        <v>88</v>
      </c>
      <c r="G9" s="340">
        <v>0</v>
      </c>
      <c r="H9" s="176">
        <v>0</v>
      </c>
      <c r="I9" s="176">
        <v>0</v>
      </c>
      <c r="J9" s="176">
        <v>440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116</v>
      </c>
      <c r="F12" s="251"/>
      <c r="G12" s="343">
        <f>SUM(G6:G11)</f>
        <v>239</v>
      </c>
      <c r="H12" s="250">
        <f>SUM(H6:H11)</f>
        <v>0</v>
      </c>
      <c r="I12" s="250">
        <f>SUM(I6:I11)</f>
        <v>0</v>
      </c>
      <c r="J12" s="250">
        <f>SUM(J6:J11)</f>
        <v>632</v>
      </c>
      <c r="K12" s="250">
        <f>SUM(K6:K11)</f>
        <v>6</v>
      </c>
      <c r="L12" s="252">
        <f>IFERROR(K12/J12,"-")</f>
        <v>0.0094936708860759</v>
      </c>
      <c r="M12" s="253">
        <f>SUM(M6:M11)</f>
        <v>0</v>
      </c>
      <c r="N12" s="253">
        <f>SUM(N6:N11)</f>
        <v>4</v>
      </c>
      <c r="O12" s="252">
        <f>IFERROR(M12/K12,"-")</f>
        <v>0</v>
      </c>
      <c r="P12" s="254">
        <f>IFERROR(G12/K12,"-")</f>
        <v>39.833333333333</v>
      </c>
      <c r="Q12" s="255">
        <f>SUM(Q6:Q11)</f>
        <v>0</v>
      </c>
      <c r="R12" s="252">
        <f>IFERROR(Q12/K12,"-")</f>
        <v>0</v>
      </c>
      <c r="S12" s="343">
        <f>SUM(S6:S11)</f>
        <v>0</v>
      </c>
      <c r="T12" s="343">
        <f>IFERROR(S12/K12,"-")</f>
        <v>0</v>
      </c>
      <c r="U12" s="343" t="str">
        <f>IFERROR(S12/Q12,"-")</f>
        <v>-</v>
      </c>
      <c r="V12" s="343">
        <f>S12-G12</f>
        <v>-239</v>
      </c>
      <c r="W12" s="256">
        <f>S12/G12</f>
        <v>0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117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81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118</v>
      </c>
      <c r="C6" s="347" t="s">
        <v>119</v>
      </c>
      <c r="D6" s="347" t="s">
        <v>120</v>
      </c>
      <c r="E6" s="175" t="s">
        <v>121</v>
      </c>
      <c r="F6" s="175" t="s">
        <v>88</v>
      </c>
      <c r="G6" s="340">
        <v>0</v>
      </c>
      <c r="H6" s="176">
        <v>0</v>
      </c>
      <c r="I6" s="176">
        <v>0</v>
      </c>
      <c r="J6" s="176">
        <v>0</v>
      </c>
      <c r="K6" s="177">
        <v>2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122</v>
      </c>
      <c r="C7" s="347" t="s">
        <v>119</v>
      </c>
      <c r="D7" s="347" t="s">
        <v>120</v>
      </c>
      <c r="E7" s="175" t="s">
        <v>123</v>
      </c>
      <c r="F7" s="175" t="s">
        <v>88</v>
      </c>
      <c r="G7" s="340">
        <v>0</v>
      </c>
      <c r="H7" s="176">
        <v>0</v>
      </c>
      <c r="I7" s="176">
        <v>0</v>
      </c>
      <c r="J7" s="176">
        <v>0</v>
      </c>
      <c r="K7" s="177">
        <v>19</v>
      </c>
      <c r="L7" s="179" t="str">
        <f>IFERROR(K7/J7,"-")</f>
        <v>-</v>
      </c>
      <c r="M7" s="176">
        <v>0</v>
      </c>
      <c r="N7" s="176">
        <v>4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0.052631578947368</v>
      </c>
      <c r="S7" s="345">
        <v>9000</v>
      </c>
      <c r="T7" s="346">
        <f>IFERROR(S7/K7,"-")</f>
        <v>473.68421052632</v>
      </c>
      <c r="U7" s="346">
        <f>IFERROR(S7/Q7,"-")</f>
        <v>9000</v>
      </c>
      <c r="V7" s="340">
        <f>SUM(S7:S7)-SUM(G7:G7)</f>
        <v>9000</v>
      </c>
      <c r="W7" s="183" t="str">
        <f>SUM(S7:S7)/SUM(G7:G7)</f>
        <v>0</v>
      </c>
      <c r="Y7" s="184">
        <v>3</v>
      </c>
      <c r="Z7" s="185">
        <f>IF(K7=0,"",IF(Y7=0,"",(Y7/K7)))</f>
        <v>0.15789473684211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4</v>
      </c>
      <c r="AI7" s="191">
        <f>IF(K7=0,"",IF(AH7=0,"",(AH7/K7)))</f>
        <v>0.21052631578947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</v>
      </c>
      <c r="AR7" s="197">
        <f>IF(K7=0,"",IF(AQ7=0,"",(AQ7/K7)))</f>
        <v>0.052631578947368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6</v>
      </c>
      <c r="BA7" s="203">
        <f>IF(K7=0,"",IF(AZ7=0,"",(AZ7/K7)))</f>
        <v>0.31578947368421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3</v>
      </c>
      <c r="BJ7" s="209">
        <f>IF(K7=0,"",IF(BI7=0,"",(BI7/K7)))</f>
        <v>0.15789473684211</v>
      </c>
      <c r="BK7" s="210">
        <v>1</v>
      </c>
      <c r="BL7" s="211">
        <f>IFERROR(BK7/BI7,"-")</f>
        <v>0.33333333333333</v>
      </c>
      <c r="BM7" s="212">
        <v>9000</v>
      </c>
      <c r="BN7" s="213">
        <f>IFERROR(BM7/BI7,"-")</f>
        <v>3000</v>
      </c>
      <c r="BO7" s="214"/>
      <c r="BP7" s="214"/>
      <c r="BQ7" s="214">
        <v>1</v>
      </c>
      <c r="BR7" s="215">
        <v>2</v>
      </c>
      <c r="BS7" s="216">
        <f>IF(K7=0,"",IF(BR7=0,"",(BR7/K7)))</f>
        <v>0.10526315789474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9000</v>
      </c>
      <c r="CL7" s="230">
        <v>9000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124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21</v>
      </c>
      <c r="L10" s="252" t="str">
        <f>IFERROR(K10/J10,"-")</f>
        <v>-</v>
      </c>
      <c r="M10" s="253">
        <f>SUM(M6:M9)</f>
        <v>0</v>
      </c>
      <c r="N10" s="253">
        <f>SUM(N6:N9)</f>
        <v>5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0.047619047619048</v>
      </c>
      <c r="S10" s="343">
        <f>SUM(S6:S9)</f>
        <v>9000</v>
      </c>
      <c r="T10" s="343">
        <f>IFERROR(S10/K10,"-")</f>
        <v>428.57142857143</v>
      </c>
      <c r="U10" s="343">
        <f>IFERROR(S10/Q10,"-")</f>
        <v>9000</v>
      </c>
      <c r="V10" s="343">
        <f>S10-G10</f>
        <v>9000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