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<sst xmlns="http://schemas.openxmlformats.org/spreadsheetml/2006/main" uniqueCount="165">
  <si>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</si>
  <si>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</si>
  <si>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</si>
  <si>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</si>
  <si>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</si>
  <si>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</si>
  <si>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</si>
  <si>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</si>
  <si>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</si>
  <si>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</si>
  <si>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</si>
  <si>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</si>
  <si>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</si>
  <si>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</si>
  <si>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</si>
  <si>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</si>
  <si>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</si>
  <si>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</si>
  <si>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</si>
  <si>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</si>
  <si>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</si>
  <si>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</si>
  <si>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</si>
  <si>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</si>
  <si>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</si>
  <si>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</si>
  <si>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</si>
  <si>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</si>
  <si>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</si>
  <si>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</si>
  <si>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</si>
  <si>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</si>
  <si>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</si>
  <si>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</si>
  <si>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</si>
  <si>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</si>
  <si>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</si>
  <si>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</si>
  <si>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</si>
  <si>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</si>
  <si>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</si>
  <si>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</si>
  <si>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</si>
  <si>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</si>
  <si>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</si>
  <si>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</si>
  <si>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</si>
  <si>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</si>
  <si>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</si>
  <si>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</si>
  <si>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</si>
  <si>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</si>
  <si>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</si>
  <si>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</si>
  <si>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</si>
  <si>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</si>
  <si>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</si>
  <si>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</si>
  <si>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</si>
  <si>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</si>
  <si>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</si>
  <si>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</si>
  <si>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</si>
  <si>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</si>
  <si>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sms_w653</t>
  </si>
  <si>
    <t>DVDパッケージ＿ストーリー版（妃ひかり）</t>
  </si>
  <si>
    <t>どうした熟女</t>
  </si>
  <si>
    <t>i34</t>
  </si>
  <si>
    <t>スポーツ報知関西</t>
  </si>
  <si>
    <t>全5段つかみ4回</t>
  </si>
  <si>
    <t>smss2367</t>
  </si>
  <si>
    <t>空電</t>
  </si>
  <si>
    <t>sms_w654</t>
  </si>
  <si>
    <t>デリヘル版2（推川ゆうり）</t>
  </si>
  <si>
    <t>もう50代の熟女だけど</t>
  </si>
  <si>
    <t>GOGO(i31)</t>
  </si>
  <si>
    <t>smss2368</t>
  </si>
  <si>
    <t>sms_w655</t>
  </si>
  <si>
    <t>デリヘル版3（妃ひかり）</t>
  </si>
  <si>
    <t>食事の後にお持ち帰りしたぜ</t>
  </si>
  <si>
    <t>smss2369</t>
  </si>
  <si>
    <t>sms_w656</t>
  </si>
  <si>
    <t>黒：右女3（推川ゆうり）</t>
  </si>
  <si>
    <t>学生いませんギャルもいません熟女熟女熟女熟女</t>
  </si>
  <si>
    <t>smss2370</t>
  </si>
  <si>
    <t>sms_w657</t>
  </si>
  <si>
    <t>めくり版（フリー女性⑨）</t>
  </si>
  <si>
    <t>続きが気になりますが？</t>
  </si>
  <si>
    <t>スポーツ報知西部 5回以上</t>
  </si>
  <si>
    <t>4C終面雑報</t>
  </si>
  <si>
    <t>3/1～</t>
  </si>
  <si>
    <t>smss2371</t>
  </si>
  <si>
    <t>sms_w658</t>
  </si>
  <si>
    <t>興奮版（推川ゆうり）</t>
  </si>
  <si>
    <t>久々に興奮しました</t>
  </si>
  <si>
    <t>smss2372</t>
  </si>
  <si>
    <t>sms_w659</t>
  </si>
  <si>
    <t>旧デイリー風（妃ひかり）</t>
  </si>
  <si>
    <t>smss2373</t>
  </si>
  <si>
    <t>sms_w660</t>
  </si>
  <si>
    <t>大正版（推川ゆうり）</t>
  </si>
  <si>
    <t>70歳までの出会いリクルート</t>
  </si>
  <si>
    <t>smss2374</t>
  </si>
  <si>
    <t>新聞 TOTAL</t>
  </si>
  <si>
    <t>●雑誌 広告</t>
  </si>
  <si>
    <t>smss2365</t>
  </si>
  <si>
    <t>いろいろ</t>
  </si>
  <si>
    <t>企画枠ラーメン信夫</t>
  </si>
  <si>
    <t>ウーマンハンター</t>
  </si>
  <si>
    <t>企画枠</t>
  </si>
  <si>
    <t>3月01日(火)</t>
  </si>
  <si>
    <t>sms_a1104</t>
  </si>
  <si>
    <t>大洋図書</t>
  </si>
  <si>
    <t>2P_対談風原稿_アイ</t>
  </si>
  <si>
    <t>i38</t>
  </si>
  <si>
    <t>別冊ラヴァーズ</t>
  </si>
  <si>
    <t>4C2P</t>
  </si>
  <si>
    <t>3月22日(火)</t>
  </si>
  <si>
    <t>smss2366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</si>
  <si>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</si>
  <si>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</si>
  <si>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</si>
  <si>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</si>
  <si>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</si>
  <si>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</si>
  <si>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</si>
  <si>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</si>
  <si>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</si>
  <si>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3/1～3/31</t>
  </si>
  <si>
    <t>m_retry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</si>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</sst>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16</v>
      </c>
      <c r="D6" s="330">
        <v>559000</v>
      </c>
      <c r="E6" s="79">
        <v>0</v>
      </c>
      <c r="F6" s="79">
        <v>0</v>
      </c>
      <c r="G6" s="79">
        <v>461</v>
      </c>
      <c r="H6" s="89">
        <v>48</v>
      </c>
      <c r="I6" s="90">
        <v>0</v>
      </c>
      <c r="J6" s="143">
        <f>H6+I6</f>
        <v>48</v>
      </c>
      <c r="K6" s="80">
        <f>IFERROR(J6/G6,"-")</f>
        <v>0.10412147505423</v>
      </c>
      <c r="L6" s="79">
        <v>9</v>
      </c>
      <c r="M6" s="79">
        <v>8</v>
      </c>
      <c r="N6" s="80">
        <f>IFERROR(L6/J6,"-")</f>
        <v>0.1875</v>
      </c>
      <c r="O6" s="81">
        <f>IFERROR(D6/J6,"-")</f>
        <v>11645.833333333</v>
      </c>
      <c r="P6" s="82">
        <v>8</v>
      </c>
      <c r="Q6" s="80">
        <f>IFERROR(P6/J6,"-")</f>
        <v>0.16666666666667</v>
      </c>
      <c r="R6" s="335">
        <v>203000</v>
      </c>
      <c r="S6" s="336">
        <f>IFERROR(R6/J6,"-")</f>
        <v>4229.1666666667</v>
      </c>
      <c r="T6" s="336">
        <f>IFERROR(R6/P6,"-")</f>
        <v>25375</v>
      </c>
      <c r="U6" s="330">
        <f>IFERROR(R6-D6,"-")</f>
        <v>-356000</v>
      </c>
      <c r="V6" s="83">
        <f>R6/D6</f>
        <v>0.36314847942755</v>
      </c>
      <c r="W6" s="77"/>
      <c r="X6" s="142"/>
    </row>
    <row r="7" spans="1:24">
      <c r="A7" s="78"/>
      <c r="B7" s="84" t="s">
        <v>24</v>
      </c>
      <c r="C7" s="84">
        <v>3</v>
      </c>
      <c r="D7" s="330">
        <v>201500</v>
      </c>
      <c r="E7" s="79">
        <v>0</v>
      </c>
      <c r="F7" s="79">
        <v>0</v>
      </c>
      <c r="G7" s="79">
        <v>201</v>
      </c>
      <c r="H7" s="89">
        <v>50</v>
      </c>
      <c r="I7" s="90">
        <v>2</v>
      </c>
      <c r="J7" s="143">
        <f>H7+I7</f>
        <v>52</v>
      </c>
      <c r="K7" s="80">
        <f>IFERROR(J7/G7,"-")</f>
        <v>0.25870646766169</v>
      </c>
      <c r="L7" s="79">
        <v>12</v>
      </c>
      <c r="M7" s="79">
        <v>11</v>
      </c>
      <c r="N7" s="80">
        <f>IFERROR(L7/J7,"-")</f>
        <v>0.23076923076923</v>
      </c>
      <c r="O7" s="81">
        <f>IFERROR(D7/J7,"-")</f>
        <v>3875</v>
      </c>
      <c r="P7" s="82">
        <v>8</v>
      </c>
      <c r="Q7" s="80">
        <f>IFERROR(P7/J7,"-")</f>
        <v>0.15384615384615</v>
      </c>
      <c r="R7" s="335">
        <v>163000</v>
      </c>
      <c r="S7" s="336">
        <f>IFERROR(R7/J7,"-")</f>
        <v>3134.6153846154</v>
      </c>
      <c r="T7" s="336">
        <f>IFERROR(R7/P7,"-")</f>
        <v>20375</v>
      </c>
      <c r="U7" s="330">
        <f>IFERROR(R7-D7,"-")</f>
        <v>-38500</v>
      </c>
      <c r="V7" s="83">
        <f>R7/D7</f>
        <v>0.80893300248139</v>
      </c>
      <c r="W7" s="77"/>
      <c r="X7" s="142"/>
    </row>
    <row r="8" spans="1:24">
      <c r="A8" s="78"/>
      <c r="B8" s="84" t="s">
        <v>25</v>
      </c>
      <c r="C8" s="84">
        <v>7</v>
      </c>
      <c r="D8" s="330">
        <v>0</v>
      </c>
      <c r="E8" s="79">
        <v>0</v>
      </c>
      <c r="F8" s="79">
        <v>0</v>
      </c>
      <c r="G8" s="79">
        <v>697</v>
      </c>
      <c r="H8" s="89">
        <v>2</v>
      </c>
      <c r="I8" s="90">
        <v>0</v>
      </c>
      <c r="J8" s="143">
        <f>H8+I8</f>
        <v>2</v>
      </c>
      <c r="K8" s="80">
        <f>IFERROR(J8/G8,"-")</f>
        <v>0.0028694404591105</v>
      </c>
      <c r="L8" s="79">
        <v>0</v>
      </c>
      <c r="M8" s="79">
        <v>2</v>
      </c>
      <c r="N8" s="80">
        <f>IFERROR(L8/J8,"-")</f>
        <v>0</v>
      </c>
      <c r="O8" s="81">
        <f>IFERROR(D8/J8,"-")</f>
        <v>0</v>
      </c>
      <c r="P8" s="82">
        <v>0</v>
      </c>
      <c r="Q8" s="80">
        <f>IFERROR(P8/J8,"-")</f>
        <v>0</v>
      </c>
      <c r="R8" s="335">
        <v>0</v>
      </c>
      <c r="S8" s="336">
        <f>IFERROR(R8/J8,"-")</f>
        <v>0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11522950</v>
      </c>
      <c r="E9" s="79">
        <v>0</v>
      </c>
      <c r="F9" s="79">
        <v>0</v>
      </c>
      <c r="G9" s="79">
        <v>378447</v>
      </c>
      <c r="H9" s="89">
        <v>2723</v>
      </c>
      <c r="I9" s="90">
        <v>79</v>
      </c>
      <c r="J9" s="143">
        <f>H9+I9</f>
        <v>2802</v>
      </c>
      <c r="K9" s="80">
        <f>IFERROR(J9/G9,"-")</f>
        <v>0.0074039429563453</v>
      </c>
      <c r="L9" s="79">
        <v>66</v>
      </c>
      <c r="M9" s="79">
        <v>1251</v>
      </c>
      <c r="N9" s="80">
        <f>IFERROR(L9/J9,"-")</f>
        <v>0.02355460385439</v>
      </c>
      <c r="O9" s="81">
        <f>IFERROR(D9/J9,"-")</f>
        <v>4112.4018558173</v>
      </c>
      <c r="P9" s="82">
        <v>278</v>
      </c>
      <c r="Q9" s="80">
        <f>IFERROR(P9/J9,"-")</f>
        <v>0.099214846538187</v>
      </c>
      <c r="R9" s="335">
        <v>6756000</v>
      </c>
      <c r="S9" s="336">
        <f>IFERROR(R9/J9,"-")</f>
        <v>2411.1349036403</v>
      </c>
      <c r="T9" s="336">
        <f>IFERROR(R9/P9,"-")</f>
        <v>24302.158273381</v>
      </c>
      <c r="U9" s="330">
        <f>IFERROR(R9-D9,"-")</f>
        <v>-4766950</v>
      </c>
      <c r="V9" s="83">
        <f>R9/D9</f>
        <v>0.58630819364833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19</v>
      </c>
      <c r="I10" s="90">
        <v>5</v>
      </c>
      <c r="J10" s="143">
        <f>H10+I10</f>
        <v>24</v>
      </c>
      <c r="K10" s="80" t="str">
        <f>IFERROR(J10/G10,"-")</f>
        <v>-</v>
      </c>
      <c r="L10" s="79">
        <v>0</v>
      </c>
      <c r="M10" s="79">
        <v>7</v>
      </c>
      <c r="N10" s="80">
        <f>IFERROR(L10/J10,"-")</f>
        <v>0</v>
      </c>
      <c r="O10" s="81">
        <f>IFERROR(D10/J10,"-")</f>
        <v>0</v>
      </c>
      <c r="P10" s="82">
        <v>2</v>
      </c>
      <c r="Q10" s="80">
        <f>IFERROR(P10/J10,"-")</f>
        <v>0.083333333333333</v>
      </c>
      <c r="R10" s="335">
        <v>9000</v>
      </c>
      <c r="S10" s="336">
        <f>IFERROR(R10/J10,"-")</f>
        <v>375</v>
      </c>
      <c r="T10" s="336">
        <f>IFERROR(R10/P10,"-")</f>
        <v>4500</v>
      </c>
      <c r="U10" s="330">
        <f>IFERROR(R10-D10,"-")</f>
        <v>9000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12283450</v>
      </c>
      <c r="E13" s="41">
        <f>SUM(E6:E11)</f>
        <v>0</v>
      </c>
      <c r="F13" s="41">
        <f>SUM(F6:F11)</f>
        <v>0</v>
      </c>
      <c r="G13" s="41">
        <f>SUM(G6:G11)</f>
        <v>379806</v>
      </c>
      <c r="H13" s="41">
        <f>SUM(H6:H11)</f>
        <v>2842</v>
      </c>
      <c r="I13" s="41">
        <f>SUM(I6:I11)</f>
        <v>86</v>
      </c>
      <c r="J13" s="41">
        <f>SUM(J6:J11)</f>
        <v>2928</v>
      </c>
      <c r="K13" s="42">
        <f>IFERROR(J13/G13,"-")</f>
        <v>0.0077091989068103</v>
      </c>
      <c r="L13" s="76">
        <f>SUM(L6:L11)</f>
        <v>87</v>
      </c>
      <c r="M13" s="76">
        <f>SUM(M6:M11)</f>
        <v>1279</v>
      </c>
      <c r="N13" s="42">
        <f>IFERROR(L13/J13,"-")</f>
        <v>0.029713114754098</v>
      </c>
      <c r="O13" s="43">
        <f>IFERROR(D13/J13,"-")</f>
        <v>4195.1673497268</v>
      </c>
      <c r="P13" s="44">
        <f>SUM(P6:P11)</f>
        <v>296</v>
      </c>
      <c r="Q13" s="42">
        <f>IFERROR(P13/J13,"-")</f>
        <v>0.10109289617486</v>
      </c>
      <c r="R13" s="333">
        <f>SUM(R6:R11)</f>
        <v>7131000</v>
      </c>
      <c r="S13" s="333">
        <f>IFERROR(R13/J13,"-")</f>
        <v>2435.4508196721</v>
      </c>
      <c r="T13" s="333">
        <f>IFERROR(P13/P13,"-")</f>
        <v>1</v>
      </c>
      <c r="U13" s="333">
        <f>SUM(U6:U11)</f>
        <v>-5152450</v>
      </c>
      <c r="V13" s="45">
        <f>IFERROR(R13/D13,"-")</f>
        <v>0.58053722691915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0.53571428571429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/>
      <c r="J6" s="330">
        <v>364000</v>
      </c>
      <c r="K6" s="79">
        <v>0</v>
      </c>
      <c r="L6" s="79">
        <v>0</v>
      </c>
      <c r="M6" s="79">
        <v>69</v>
      </c>
      <c r="N6" s="89">
        <v>9</v>
      </c>
      <c r="O6" s="90">
        <v>0</v>
      </c>
      <c r="P6" s="91">
        <f>N6+O6</f>
        <v>9</v>
      </c>
      <c r="Q6" s="80">
        <f>IFERROR(P6/M6,"-")</f>
        <v>0.1304347826087</v>
      </c>
      <c r="R6" s="79">
        <v>1</v>
      </c>
      <c r="S6" s="79">
        <v>2</v>
      </c>
      <c r="T6" s="80">
        <f>IFERROR(R6/(P6),"-")</f>
        <v>0.11111111111111</v>
      </c>
      <c r="U6" s="336">
        <f>IFERROR(J6/SUM(N6:O13),"-")</f>
        <v>8878.0487804878</v>
      </c>
      <c r="V6" s="82">
        <v>1</v>
      </c>
      <c r="W6" s="80">
        <f>IF(P6=0,"-",V6/P6)</f>
        <v>0.11111111111111</v>
      </c>
      <c r="X6" s="335">
        <v>0</v>
      </c>
      <c r="Y6" s="336">
        <f>IFERROR(X6/P6,"-")</f>
        <v>0</v>
      </c>
      <c r="Z6" s="336">
        <f>IFERROR(X6/V6,"-")</f>
        <v>0</v>
      </c>
      <c r="AA6" s="330">
        <f>SUM(X6:X13)-SUM(J6:J13)</f>
        <v>-169000</v>
      </c>
      <c r="AB6" s="83">
        <f>SUM(X6:X13)/SUM(J6:J13)</f>
        <v>0.53571428571429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7</v>
      </c>
      <c r="BO6" s="118">
        <f>IF(P6=0,"",IF(BN6=0,"",(BN6/P6)))</f>
        <v>0.77777777777778</v>
      </c>
      <c r="BP6" s="119">
        <v>1</v>
      </c>
      <c r="BQ6" s="120">
        <f>IFERROR(BP6/BN6,"-")</f>
        <v>0.14285714285714</v>
      </c>
      <c r="BR6" s="121">
        <v>6000</v>
      </c>
      <c r="BS6" s="122">
        <f>IFERROR(BR6/BN6,"-")</f>
        <v>857.14285714286</v>
      </c>
      <c r="BT6" s="123"/>
      <c r="BU6" s="123">
        <v>1</v>
      </c>
      <c r="BV6" s="123"/>
      <c r="BW6" s="124">
        <v>1</v>
      </c>
      <c r="BX6" s="125">
        <f>IF(P6=0,"",IF(BW6=0,"",(BW6/P6)))</f>
        <v>0.11111111111111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65</v>
      </c>
      <c r="E7" s="347" t="s">
        <v>66</v>
      </c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10</v>
      </c>
      <c r="N7" s="89">
        <v>3</v>
      </c>
      <c r="O7" s="90">
        <v>0</v>
      </c>
      <c r="P7" s="91">
        <f>N7+O7</f>
        <v>3</v>
      </c>
      <c r="Q7" s="80">
        <f>IFERROR(P7/M7,"-")</f>
        <v>0.3</v>
      </c>
      <c r="R7" s="79">
        <v>1</v>
      </c>
      <c r="S7" s="79">
        <v>0</v>
      </c>
      <c r="T7" s="80">
        <f>IFERROR(R7/(P7),"-")</f>
        <v>0.33333333333333</v>
      </c>
      <c r="U7" s="336"/>
      <c r="V7" s="82">
        <v>1</v>
      </c>
      <c r="W7" s="80">
        <f>IF(P7=0,"-",V7/P7)</f>
        <v>0.33333333333333</v>
      </c>
      <c r="X7" s="335">
        <v>8000</v>
      </c>
      <c r="Y7" s="336">
        <f>IFERROR(X7/P7,"-")</f>
        <v>2666.6666666667</v>
      </c>
      <c r="Z7" s="336">
        <f>IFERROR(X7/V7,"-")</f>
        <v>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8000</v>
      </c>
      <c r="CK7" s="136">
        <f>IFERROR(CJ7/CF7,"-")</f>
        <v>8000</v>
      </c>
      <c r="CL7" s="137"/>
      <c r="CM7" s="137">
        <v>1</v>
      </c>
      <c r="CN7" s="137"/>
      <c r="CO7" s="138">
        <v>1</v>
      </c>
      <c r="CP7" s="139">
        <v>8000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73</v>
      </c>
      <c r="E8" s="347" t="s">
        <v>74</v>
      </c>
      <c r="F8" s="347" t="s">
        <v>75</v>
      </c>
      <c r="G8" s="88" t="s">
        <v>68</v>
      </c>
      <c r="H8" s="88" t="s">
        <v>69</v>
      </c>
      <c r="I8" s="88"/>
      <c r="J8" s="330"/>
      <c r="K8" s="79">
        <v>0</v>
      </c>
      <c r="L8" s="79">
        <v>0</v>
      </c>
      <c r="M8" s="79">
        <v>49</v>
      </c>
      <c r="N8" s="89">
        <v>6</v>
      </c>
      <c r="O8" s="90">
        <v>0</v>
      </c>
      <c r="P8" s="91">
        <f>N8+O8</f>
        <v>6</v>
      </c>
      <c r="Q8" s="80">
        <f>IFERROR(P8/M8,"-")</f>
        <v>0.12244897959184</v>
      </c>
      <c r="R8" s="79">
        <v>1</v>
      </c>
      <c r="S8" s="79">
        <v>0</v>
      </c>
      <c r="T8" s="80">
        <f>IFERROR(R8/(P8),"-")</f>
        <v>0.16666666666667</v>
      </c>
      <c r="U8" s="336"/>
      <c r="V8" s="82">
        <v>1</v>
      </c>
      <c r="W8" s="80">
        <f>IF(P8=0,"-",V8/P8)</f>
        <v>0.16666666666667</v>
      </c>
      <c r="X8" s="335">
        <v>24000</v>
      </c>
      <c r="Y8" s="336">
        <f>IFERROR(X8/P8,"-")</f>
        <v>4000</v>
      </c>
      <c r="Z8" s="336">
        <f>IFERROR(X8/V8,"-")</f>
        <v>24000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0.16666666666667</v>
      </c>
      <c r="CH8" s="133">
        <v>1</v>
      </c>
      <c r="CI8" s="134">
        <f>IFERROR(CH8/CF8,"-")</f>
        <v>1</v>
      </c>
      <c r="CJ8" s="135">
        <v>24000</v>
      </c>
      <c r="CK8" s="136">
        <f>IFERROR(CJ8/CF8,"-")</f>
        <v>24000</v>
      </c>
      <c r="CL8" s="137"/>
      <c r="CM8" s="137"/>
      <c r="CN8" s="137">
        <v>1</v>
      </c>
      <c r="CO8" s="138">
        <v>1</v>
      </c>
      <c r="CP8" s="139">
        <v>24000</v>
      </c>
      <c r="CQ8" s="139">
        <v>24000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73</v>
      </c>
      <c r="E9" s="347" t="s">
        <v>74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14</v>
      </c>
      <c r="N9" s="89">
        <v>4</v>
      </c>
      <c r="O9" s="90">
        <v>0</v>
      </c>
      <c r="P9" s="91">
        <f>N9+O9</f>
        <v>4</v>
      </c>
      <c r="Q9" s="80">
        <f>IFERROR(P9/M9,"-")</f>
        <v>0.28571428571429</v>
      </c>
      <c r="R9" s="79">
        <v>2</v>
      </c>
      <c r="S9" s="79">
        <v>1</v>
      </c>
      <c r="T9" s="80">
        <f>IFERROR(R9/(P9),"-")</f>
        <v>0.5</v>
      </c>
      <c r="U9" s="336"/>
      <c r="V9" s="82">
        <v>1</v>
      </c>
      <c r="W9" s="80">
        <f>IF(P9=0,"-",V9/P9)</f>
        <v>0.25</v>
      </c>
      <c r="X9" s="335">
        <v>8000</v>
      </c>
      <c r="Y9" s="336">
        <f>IFERROR(X9/P9,"-")</f>
        <v>2000</v>
      </c>
      <c r="Z9" s="336">
        <f>IFERROR(X9/V9,"-")</f>
        <v>8000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4</v>
      </c>
      <c r="BO9" s="118">
        <f>IF(P9=0,"",IF(BN9=0,"",(BN9/P9)))</f>
        <v>1</v>
      </c>
      <c r="BP9" s="119">
        <v>2</v>
      </c>
      <c r="BQ9" s="120">
        <f>IFERROR(BP9/BN9,"-")</f>
        <v>0.5</v>
      </c>
      <c r="BR9" s="121">
        <v>757000</v>
      </c>
      <c r="BS9" s="122">
        <f>IFERROR(BR9/BN9,"-")</f>
        <v>189250</v>
      </c>
      <c r="BT9" s="123"/>
      <c r="BU9" s="123">
        <v>1</v>
      </c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8000</v>
      </c>
      <c r="CQ9" s="139">
        <v>749000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77</v>
      </c>
      <c r="C10" s="347"/>
      <c r="D10" s="347" t="s">
        <v>78</v>
      </c>
      <c r="E10" s="347" t="s">
        <v>79</v>
      </c>
      <c r="F10" s="347" t="s">
        <v>67</v>
      </c>
      <c r="G10" s="88" t="s">
        <v>68</v>
      </c>
      <c r="H10" s="88" t="s">
        <v>69</v>
      </c>
      <c r="I10" s="88"/>
      <c r="J10" s="330"/>
      <c r="K10" s="79">
        <v>0</v>
      </c>
      <c r="L10" s="79">
        <v>0</v>
      </c>
      <c r="M10" s="79">
        <v>72</v>
      </c>
      <c r="N10" s="89">
        <v>6</v>
      </c>
      <c r="O10" s="90">
        <v>0</v>
      </c>
      <c r="P10" s="91">
        <f>N10+O10</f>
        <v>6</v>
      </c>
      <c r="Q10" s="80">
        <f>IFERROR(P10/M10,"-")</f>
        <v>0.083333333333333</v>
      </c>
      <c r="R10" s="79">
        <v>1</v>
      </c>
      <c r="S10" s="79">
        <v>1</v>
      </c>
      <c r="T10" s="80">
        <f>IFERROR(R10/(P10),"-")</f>
        <v>0.16666666666667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0.33333333333333</v>
      </c>
      <c r="CH10" s="133">
        <v>1</v>
      </c>
      <c r="CI10" s="134">
        <f>IFERROR(CH10/CF10,"-")</f>
        <v>0.5</v>
      </c>
      <c r="CJ10" s="135">
        <v>10000</v>
      </c>
      <c r="CK10" s="136">
        <f>IFERROR(CJ10/CF10,"-")</f>
        <v>5000</v>
      </c>
      <c r="CL10" s="137">
        <v>1</v>
      </c>
      <c r="CM10" s="137"/>
      <c r="CN10" s="137"/>
      <c r="CO10" s="138">
        <v>0</v>
      </c>
      <c r="CP10" s="139">
        <v>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78</v>
      </c>
      <c r="E11" s="347" t="s">
        <v>79</v>
      </c>
      <c r="F11" s="347" t="s">
        <v>71</v>
      </c>
      <c r="G11" s="88"/>
      <c r="H11" s="88"/>
      <c r="I11" s="88"/>
      <c r="J11" s="330"/>
      <c r="K11" s="79">
        <v>0</v>
      </c>
      <c r="L11" s="79">
        <v>0</v>
      </c>
      <c r="M11" s="79">
        <v>5</v>
      </c>
      <c r="N11" s="89">
        <v>2</v>
      </c>
      <c r="O11" s="90">
        <v>0</v>
      </c>
      <c r="P11" s="91">
        <f>N11+O11</f>
        <v>2</v>
      </c>
      <c r="Q11" s="80">
        <f>IFERROR(P11/M11,"-")</f>
        <v>0.4</v>
      </c>
      <c r="R11" s="79">
        <v>0</v>
      </c>
      <c r="S11" s="79">
        <v>1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82</v>
      </c>
      <c r="E12" s="347" t="s">
        <v>83</v>
      </c>
      <c r="F12" s="347" t="s">
        <v>75</v>
      </c>
      <c r="G12" s="88" t="s">
        <v>68</v>
      </c>
      <c r="H12" s="88" t="s">
        <v>69</v>
      </c>
      <c r="I12" s="88"/>
      <c r="J12" s="330"/>
      <c r="K12" s="79">
        <v>0</v>
      </c>
      <c r="L12" s="79">
        <v>0</v>
      </c>
      <c r="M12" s="79">
        <v>62</v>
      </c>
      <c r="N12" s="89">
        <v>5</v>
      </c>
      <c r="O12" s="90">
        <v>0</v>
      </c>
      <c r="P12" s="91">
        <f>N12+O12</f>
        <v>5</v>
      </c>
      <c r="Q12" s="80">
        <f>IFERROR(P12/M12,"-")</f>
        <v>0.080645161290323</v>
      </c>
      <c r="R12" s="79">
        <v>0</v>
      </c>
      <c r="S12" s="79">
        <v>2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>
        <v>1</v>
      </c>
      <c r="BQ12" s="120">
        <f>IFERROR(BP12/BN12,"-")</f>
        <v>0.5</v>
      </c>
      <c r="BR12" s="121">
        <v>9000</v>
      </c>
      <c r="BS12" s="122">
        <f>IFERROR(BR12/BN12,"-")</f>
        <v>4500</v>
      </c>
      <c r="BT12" s="123"/>
      <c r="BU12" s="123"/>
      <c r="BV12" s="123">
        <v>1</v>
      </c>
      <c r="BW12" s="124">
        <v>3</v>
      </c>
      <c r="BX12" s="125">
        <f>IF(P12=0,"",IF(BW12=0,"",(BW12/P12)))</f>
        <v>0.6</v>
      </c>
      <c r="BY12" s="126">
        <v>1</v>
      </c>
      <c r="BZ12" s="127">
        <f>IFERROR(BY12/BW12,"-")</f>
        <v>0.33333333333333</v>
      </c>
      <c r="CA12" s="128">
        <v>3000</v>
      </c>
      <c r="CB12" s="129">
        <f>IFERROR(CA12/BW12,"-")</f>
        <v>1000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84</v>
      </c>
      <c r="C13" s="347"/>
      <c r="D13" s="347" t="s">
        <v>82</v>
      </c>
      <c r="E13" s="347" t="s">
        <v>83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83</v>
      </c>
      <c r="N13" s="89">
        <v>6</v>
      </c>
      <c r="O13" s="90">
        <v>0</v>
      </c>
      <c r="P13" s="91">
        <f>N13+O13</f>
        <v>6</v>
      </c>
      <c r="Q13" s="80">
        <f>IFERROR(P13/M13,"-")</f>
        <v>0.072289156626506</v>
      </c>
      <c r="R13" s="79">
        <v>2</v>
      </c>
      <c r="S13" s="79">
        <v>1</v>
      </c>
      <c r="T13" s="80">
        <f>IFERROR(R13/(P13),"-")</f>
        <v>0.33333333333333</v>
      </c>
      <c r="U13" s="336"/>
      <c r="V13" s="82">
        <v>3</v>
      </c>
      <c r="W13" s="80">
        <f>IF(P13=0,"-",V13/P13)</f>
        <v>0.5</v>
      </c>
      <c r="X13" s="335">
        <v>155000</v>
      </c>
      <c r="Y13" s="336">
        <f>IFERROR(X13/P13,"-")</f>
        <v>25833.333333333</v>
      </c>
      <c r="Z13" s="336">
        <f>IFERROR(X13/V13,"-")</f>
        <v>51666.666666667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>
        <v>1</v>
      </c>
      <c r="BQ13" s="120">
        <f>IFERROR(BP13/BN13,"-")</f>
        <v>0.33333333333333</v>
      </c>
      <c r="BR13" s="121">
        <v>15000</v>
      </c>
      <c r="BS13" s="122">
        <f>IFERROR(BR13/BN13,"-")</f>
        <v>5000</v>
      </c>
      <c r="BT13" s="123"/>
      <c r="BU13" s="123">
        <v>1</v>
      </c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2</v>
      </c>
      <c r="CG13" s="132">
        <f>IF(P13=0,"",IF(CF13=0,"",(CF13/P13)))</f>
        <v>0.33333333333333</v>
      </c>
      <c r="CH13" s="133">
        <v>2</v>
      </c>
      <c r="CI13" s="134">
        <f>IFERROR(CH13/CF13,"-")</f>
        <v>1</v>
      </c>
      <c r="CJ13" s="135">
        <v>140000</v>
      </c>
      <c r="CK13" s="136">
        <f>IFERROR(CJ13/CF13,"-")</f>
        <v>70000</v>
      </c>
      <c r="CL13" s="137"/>
      <c r="CM13" s="137"/>
      <c r="CN13" s="137">
        <v>2</v>
      </c>
      <c r="CO13" s="138">
        <v>3</v>
      </c>
      <c r="CP13" s="139">
        <v>155000</v>
      </c>
      <c r="CQ13" s="139">
        <v>110000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0.041025641025641</v>
      </c>
      <c r="B14" s="347" t="s">
        <v>85</v>
      </c>
      <c r="C14" s="347"/>
      <c r="D14" s="347" t="s">
        <v>86</v>
      </c>
      <c r="E14" s="347" t="s">
        <v>87</v>
      </c>
      <c r="F14" s="347" t="s">
        <v>67</v>
      </c>
      <c r="G14" s="88" t="s">
        <v>88</v>
      </c>
      <c r="H14" s="88" t="s">
        <v>89</v>
      </c>
      <c r="I14" s="88" t="s">
        <v>90</v>
      </c>
      <c r="J14" s="330">
        <v>195000</v>
      </c>
      <c r="K14" s="79">
        <v>0</v>
      </c>
      <c r="L14" s="79">
        <v>0</v>
      </c>
      <c r="M14" s="79">
        <v>17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>
        <f>IFERROR(J14/SUM(N14:O21),"-")</f>
        <v>27857.142857143</v>
      </c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>
        <f>SUM(X14:X21)-SUM(J14:J21)</f>
        <v>-187000</v>
      </c>
      <c r="AB14" s="83">
        <f>SUM(X14:X21)/SUM(J14:J21)</f>
        <v>0.041025641025641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86</v>
      </c>
      <c r="E15" s="347" t="s">
        <v>87</v>
      </c>
      <c r="F15" s="347" t="s">
        <v>71</v>
      </c>
      <c r="G15" s="88"/>
      <c r="H15" s="88"/>
      <c r="I15" s="88"/>
      <c r="J15" s="330"/>
      <c r="K15" s="79">
        <v>0</v>
      </c>
      <c r="L15" s="79">
        <v>0</v>
      </c>
      <c r="M15" s="79">
        <v>3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92</v>
      </c>
      <c r="C16" s="347"/>
      <c r="D16" s="347" t="s">
        <v>93</v>
      </c>
      <c r="E16" s="347" t="s">
        <v>94</v>
      </c>
      <c r="F16" s="347" t="s">
        <v>67</v>
      </c>
      <c r="G16" s="88"/>
      <c r="H16" s="88" t="s">
        <v>89</v>
      </c>
      <c r="I16" s="88"/>
      <c r="J16" s="330"/>
      <c r="K16" s="79">
        <v>0</v>
      </c>
      <c r="L16" s="79">
        <v>0</v>
      </c>
      <c r="M16" s="79">
        <v>12</v>
      </c>
      <c r="N16" s="89">
        <v>1</v>
      </c>
      <c r="O16" s="90">
        <v>0</v>
      </c>
      <c r="P16" s="91">
        <f>N16+O16</f>
        <v>1</v>
      </c>
      <c r="Q16" s="80">
        <f>IFERROR(P16/M16,"-")</f>
        <v>0.083333333333333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95</v>
      </c>
      <c r="C17" s="347"/>
      <c r="D17" s="347" t="s">
        <v>93</v>
      </c>
      <c r="E17" s="347" t="s">
        <v>94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13</v>
      </c>
      <c r="N17" s="89">
        <v>1</v>
      </c>
      <c r="O17" s="90">
        <v>0</v>
      </c>
      <c r="P17" s="91">
        <f>N17+O17</f>
        <v>1</v>
      </c>
      <c r="Q17" s="80">
        <f>IFERROR(P17/M17,"-")</f>
        <v>0.076923076923077</v>
      </c>
      <c r="R17" s="79">
        <v>1</v>
      </c>
      <c r="S17" s="79">
        <v>0</v>
      </c>
      <c r="T17" s="80">
        <f>IFERROR(R17/(P17),"-")</f>
        <v>1</v>
      </c>
      <c r="U17" s="336"/>
      <c r="V17" s="82">
        <v>1</v>
      </c>
      <c r="W17" s="80">
        <f>IF(P17=0,"-",V17/P17)</f>
        <v>1</v>
      </c>
      <c r="X17" s="335">
        <v>8000</v>
      </c>
      <c r="Y17" s="336">
        <f>IFERROR(X17/P17,"-")</f>
        <v>8000</v>
      </c>
      <c r="Z17" s="336">
        <f>IFERROR(X17/V17,"-")</f>
        <v>8000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>
        <v>1</v>
      </c>
      <c r="BZ17" s="127">
        <f>IFERROR(BY17/BW17,"-")</f>
        <v>1</v>
      </c>
      <c r="CA17" s="128">
        <v>8000</v>
      </c>
      <c r="CB17" s="129">
        <f>IFERROR(CA17/BW17,"-")</f>
        <v>8000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8000</v>
      </c>
      <c r="CQ17" s="139">
        <v>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96</v>
      </c>
      <c r="C18" s="347"/>
      <c r="D18" s="347" t="s">
        <v>97</v>
      </c>
      <c r="E18" s="347" t="s">
        <v>74</v>
      </c>
      <c r="F18" s="347" t="s">
        <v>67</v>
      </c>
      <c r="G18" s="88"/>
      <c r="H18" s="88" t="s">
        <v>89</v>
      </c>
      <c r="I18" s="88"/>
      <c r="J18" s="330"/>
      <c r="K18" s="79">
        <v>0</v>
      </c>
      <c r="L18" s="79">
        <v>0</v>
      </c>
      <c r="M18" s="79">
        <v>26</v>
      </c>
      <c r="N18" s="89">
        <v>1</v>
      </c>
      <c r="O18" s="90">
        <v>0</v>
      </c>
      <c r="P18" s="91">
        <f>N18+O18</f>
        <v>1</v>
      </c>
      <c r="Q18" s="80">
        <f>IFERROR(P18/M18,"-")</f>
        <v>0.038461538461538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98</v>
      </c>
      <c r="C19" s="347"/>
      <c r="D19" s="347" t="s">
        <v>97</v>
      </c>
      <c r="E19" s="347" t="s">
        <v>74</v>
      </c>
      <c r="F19" s="347" t="s">
        <v>71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99</v>
      </c>
      <c r="C20" s="347"/>
      <c r="D20" s="347" t="s">
        <v>100</v>
      </c>
      <c r="E20" s="347" t="s">
        <v>101</v>
      </c>
      <c r="F20" s="347" t="s">
        <v>67</v>
      </c>
      <c r="G20" s="88"/>
      <c r="H20" s="88" t="s">
        <v>89</v>
      </c>
      <c r="I20" s="88"/>
      <c r="J20" s="330"/>
      <c r="K20" s="79">
        <v>0</v>
      </c>
      <c r="L20" s="79">
        <v>0</v>
      </c>
      <c r="M20" s="79">
        <v>10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102</v>
      </c>
      <c r="C21" s="347"/>
      <c r="D21" s="347" t="s">
        <v>100</v>
      </c>
      <c r="E21" s="347" t="s">
        <v>101</v>
      </c>
      <c r="F21" s="347" t="s">
        <v>71</v>
      </c>
      <c r="G21" s="88"/>
      <c r="H21" s="88"/>
      <c r="I21" s="88"/>
      <c r="J21" s="330"/>
      <c r="K21" s="79">
        <v>0</v>
      </c>
      <c r="L21" s="79">
        <v>0</v>
      </c>
      <c r="M21" s="79">
        <v>16</v>
      </c>
      <c r="N21" s="89">
        <v>4</v>
      </c>
      <c r="O21" s="90">
        <v>0</v>
      </c>
      <c r="P21" s="91">
        <f>N21+O21</f>
        <v>4</v>
      </c>
      <c r="Q21" s="80">
        <f>IFERROR(P21/M21,"-")</f>
        <v>0.25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7"/>
      <c r="V23" s="25"/>
      <c r="W23" s="25"/>
      <c r="X23" s="337"/>
      <c r="Y23" s="337"/>
      <c r="Z23" s="337"/>
      <c r="AA23" s="33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0.36314847942755</v>
      </c>
      <c r="B24" s="39"/>
      <c r="C24" s="39"/>
      <c r="D24" s="39"/>
      <c r="E24" s="39"/>
      <c r="F24" s="39"/>
      <c r="G24" s="40" t="s">
        <v>103</v>
      </c>
      <c r="H24" s="40"/>
      <c r="I24" s="40"/>
      <c r="J24" s="333">
        <f>SUM(J6:J23)</f>
        <v>559000</v>
      </c>
      <c r="K24" s="41">
        <f>SUM(K6:K23)</f>
        <v>0</v>
      </c>
      <c r="L24" s="41">
        <f>SUM(L6:L23)</f>
        <v>0</v>
      </c>
      <c r="M24" s="41">
        <f>SUM(M6:M23)</f>
        <v>461</v>
      </c>
      <c r="N24" s="41">
        <f>SUM(N6:N23)</f>
        <v>48</v>
      </c>
      <c r="O24" s="41">
        <f>SUM(O6:O23)</f>
        <v>0</v>
      </c>
      <c r="P24" s="41">
        <f>SUM(P6:P23)</f>
        <v>48</v>
      </c>
      <c r="Q24" s="42">
        <f>IFERROR(P24/M24,"-")</f>
        <v>0.10412147505423</v>
      </c>
      <c r="R24" s="76">
        <f>SUM(R6:R23)</f>
        <v>9</v>
      </c>
      <c r="S24" s="76">
        <f>SUM(S6:S23)</f>
        <v>8</v>
      </c>
      <c r="T24" s="42">
        <f>IFERROR(R24/P24,"-")</f>
        <v>0.1875</v>
      </c>
      <c r="U24" s="338">
        <f>IFERROR(J24/P24,"-")</f>
        <v>11645.833333333</v>
      </c>
      <c r="V24" s="44">
        <f>SUM(V6:V23)</f>
        <v>8</v>
      </c>
      <c r="W24" s="42">
        <f>IFERROR(V24/P24,"-")</f>
        <v>0.16666666666667</v>
      </c>
      <c r="X24" s="333">
        <f>SUM(X6:X23)</f>
        <v>203000</v>
      </c>
      <c r="Y24" s="333">
        <f>IFERROR(X24/P24,"-")</f>
        <v>4229.1666666667</v>
      </c>
      <c r="Z24" s="333">
        <f>IFERROR(X24/V24,"-")</f>
        <v>25375</v>
      </c>
      <c r="AA24" s="333">
        <f>X24-J24</f>
        <v>-356000</v>
      </c>
      <c r="AB24" s="45">
        <f>X24/J24</f>
        <v>0.36314847942755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104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1.3173076923077</v>
      </c>
      <c r="B6" s="347" t="s">
        <v>105</v>
      </c>
      <c r="C6" s="347" t="s">
        <v>106</v>
      </c>
      <c r="D6" s="347" t="s">
        <v>107</v>
      </c>
      <c r="E6" s="347"/>
      <c r="F6" s="347" t="s">
        <v>71</v>
      </c>
      <c r="G6" s="88" t="s">
        <v>108</v>
      </c>
      <c r="H6" s="88" t="s">
        <v>109</v>
      </c>
      <c r="I6" s="88" t="s">
        <v>110</v>
      </c>
      <c r="J6" s="330">
        <v>104000</v>
      </c>
      <c r="K6" s="79">
        <v>0</v>
      </c>
      <c r="L6" s="79">
        <v>0</v>
      </c>
      <c r="M6" s="79">
        <v>106</v>
      </c>
      <c r="N6" s="89">
        <v>28</v>
      </c>
      <c r="O6" s="90">
        <v>1</v>
      </c>
      <c r="P6" s="91">
        <f>N6+O6</f>
        <v>29</v>
      </c>
      <c r="Q6" s="80">
        <f>IFERROR(P6/M6,"-")</f>
        <v>0.27358490566038</v>
      </c>
      <c r="R6" s="79">
        <v>9</v>
      </c>
      <c r="S6" s="79">
        <v>4</v>
      </c>
      <c r="T6" s="80">
        <f>IFERROR(R6/(P6),"-")</f>
        <v>0.31034482758621</v>
      </c>
      <c r="U6" s="336">
        <f>IFERROR(J6/SUM(N6:O6),"-")</f>
        <v>3586.2068965517</v>
      </c>
      <c r="V6" s="82">
        <v>6</v>
      </c>
      <c r="W6" s="80">
        <f>IF(P6=0,"-",V6/P6)</f>
        <v>0.20689655172414</v>
      </c>
      <c r="X6" s="335">
        <v>137000</v>
      </c>
      <c r="Y6" s="336">
        <f>IFERROR(X6/P6,"-")</f>
        <v>4724.1379310345</v>
      </c>
      <c r="Z6" s="336">
        <f>IFERROR(X6/V6,"-")</f>
        <v>22833.333333333</v>
      </c>
      <c r="AA6" s="330">
        <f>SUM(X6:X6)-SUM(J6:J6)</f>
        <v>33000</v>
      </c>
      <c r="AB6" s="83">
        <f>SUM(X6:X6)/SUM(J6:J6)</f>
        <v>1.3173076923077</v>
      </c>
      <c r="AC6" s="77"/>
      <c r="AD6" s="92">
        <v>1</v>
      </c>
      <c r="AE6" s="93">
        <f>IF(P6=0,"",IF(AD6=0,"",(AD6/P6)))</f>
        <v>0.03448275862069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0.068965517241379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0.10344827586207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0.31034482758621</v>
      </c>
      <c r="BG6" s="110">
        <v>2</v>
      </c>
      <c r="BH6" s="112">
        <f>IFERROR(BG6/BE6,"-")</f>
        <v>0.22222222222222</v>
      </c>
      <c r="BI6" s="113">
        <v>28000</v>
      </c>
      <c r="BJ6" s="114">
        <f>IFERROR(BI6/BE6,"-")</f>
        <v>3111.1111111111</v>
      </c>
      <c r="BK6" s="115">
        <v>1</v>
      </c>
      <c r="BL6" s="115"/>
      <c r="BM6" s="115">
        <v>1</v>
      </c>
      <c r="BN6" s="117">
        <v>13</v>
      </c>
      <c r="BO6" s="118">
        <f>IF(P6=0,"",IF(BN6=0,"",(BN6/P6)))</f>
        <v>0.44827586206897</v>
      </c>
      <c r="BP6" s="119">
        <v>3</v>
      </c>
      <c r="BQ6" s="120">
        <f>IFERROR(BP6/BN6,"-")</f>
        <v>0.23076923076923</v>
      </c>
      <c r="BR6" s="121">
        <v>101000</v>
      </c>
      <c r="BS6" s="122">
        <f>IFERROR(BR6/BN6,"-")</f>
        <v>7769.2307692308</v>
      </c>
      <c r="BT6" s="123">
        <v>2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0.03448275862069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6</v>
      </c>
      <c r="CP6" s="139">
        <v>137000</v>
      </c>
      <c r="CQ6" s="139">
        <v>93000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0.26666666666667</v>
      </c>
      <c r="B7" s="347" t="s">
        <v>111</v>
      </c>
      <c r="C7" s="347" t="s">
        <v>112</v>
      </c>
      <c r="D7" s="347" t="s">
        <v>113</v>
      </c>
      <c r="E7" s="347"/>
      <c r="F7" s="347" t="s">
        <v>114</v>
      </c>
      <c r="G7" s="88" t="s">
        <v>115</v>
      </c>
      <c r="H7" s="88" t="s">
        <v>116</v>
      </c>
      <c r="I7" s="88" t="s">
        <v>117</v>
      </c>
      <c r="J7" s="330">
        <v>97500</v>
      </c>
      <c r="K7" s="79">
        <v>0</v>
      </c>
      <c r="L7" s="79">
        <v>0</v>
      </c>
      <c r="M7" s="79">
        <v>79</v>
      </c>
      <c r="N7" s="89">
        <v>11</v>
      </c>
      <c r="O7" s="90">
        <v>0</v>
      </c>
      <c r="P7" s="91">
        <f>N7+O7</f>
        <v>11</v>
      </c>
      <c r="Q7" s="80">
        <f>IFERROR(P7/M7,"-")</f>
        <v>0.13924050632911</v>
      </c>
      <c r="R7" s="79">
        <v>0</v>
      </c>
      <c r="S7" s="79">
        <v>5</v>
      </c>
      <c r="T7" s="80">
        <f>IFERROR(R7/(P7),"-")</f>
        <v>0</v>
      </c>
      <c r="U7" s="336">
        <f>IFERROR(J7/SUM(N7:O8),"-")</f>
        <v>4239.1304347826</v>
      </c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>
        <f>SUM(X7:X8)-SUM(J7:J8)</f>
        <v>-71500</v>
      </c>
      <c r="AB7" s="83">
        <f>SUM(X7:X8)/SUM(J7:J8)</f>
        <v>0.26666666666667</v>
      </c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0.36363636363636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0.27272727272727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0.18181818181818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118</v>
      </c>
      <c r="C8" s="347"/>
      <c r="D8" s="347"/>
      <c r="E8" s="347"/>
      <c r="F8" s="347" t="s">
        <v>71</v>
      </c>
      <c r="G8" s="88"/>
      <c r="H8" s="88"/>
      <c r="I8" s="88"/>
      <c r="J8" s="330"/>
      <c r="K8" s="79">
        <v>0</v>
      </c>
      <c r="L8" s="79">
        <v>0</v>
      </c>
      <c r="M8" s="79">
        <v>16</v>
      </c>
      <c r="N8" s="89">
        <v>11</v>
      </c>
      <c r="O8" s="90">
        <v>1</v>
      </c>
      <c r="P8" s="91">
        <f>N8+O8</f>
        <v>12</v>
      </c>
      <c r="Q8" s="80">
        <f>IFERROR(P8/M8,"-")</f>
        <v>0.75</v>
      </c>
      <c r="R8" s="79">
        <v>3</v>
      </c>
      <c r="S8" s="79">
        <v>2</v>
      </c>
      <c r="T8" s="80">
        <f>IFERROR(R8/(P8),"-")</f>
        <v>0.25</v>
      </c>
      <c r="U8" s="336"/>
      <c r="V8" s="82">
        <v>2</v>
      </c>
      <c r="W8" s="80">
        <f>IF(P8=0,"-",V8/P8)</f>
        <v>0.16666666666667</v>
      </c>
      <c r="X8" s="335">
        <v>26000</v>
      </c>
      <c r="Y8" s="336">
        <f>IFERROR(X8/P8,"-")</f>
        <v>2166.6666666667</v>
      </c>
      <c r="Z8" s="336">
        <f>IFERROR(X8/V8,"-")</f>
        <v>13000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0.083333333333333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6</v>
      </c>
      <c r="BF8" s="111">
        <f>IF(P8=0,"",IF(BE8=0,"",(BE8/P8)))</f>
        <v>0.5</v>
      </c>
      <c r="BG8" s="110">
        <v>2</v>
      </c>
      <c r="BH8" s="112">
        <f>IFERROR(BG8/BE8,"-")</f>
        <v>0.33333333333333</v>
      </c>
      <c r="BI8" s="113">
        <v>61000</v>
      </c>
      <c r="BJ8" s="114">
        <f>IFERROR(BI8/BE8,"-")</f>
        <v>10166.666666667</v>
      </c>
      <c r="BK8" s="115"/>
      <c r="BL8" s="115"/>
      <c r="BM8" s="115">
        <v>2</v>
      </c>
      <c r="BN8" s="117">
        <v>2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0.25</v>
      </c>
      <c r="BY8" s="126">
        <v>2</v>
      </c>
      <c r="BZ8" s="127">
        <f>IFERROR(BY8/BW8,"-")</f>
        <v>0.66666666666667</v>
      </c>
      <c r="CA8" s="128">
        <v>11000</v>
      </c>
      <c r="CB8" s="129">
        <f>IFERROR(CA8/BW8,"-")</f>
        <v>3666.6666666667</v>
      </c>
      <c r="CC8" s="130">
        <v>1</v>
      </c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26000</v>
      </c>
      <c r="CQ8" s="139">
        <v>43000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30"/>
      <c r="B9" s="85"/>
      <c r="C9" s="86"/>
      <c r="D9" s="86"/>
      <c r="E9" s="86"/>
      <c r="F9" s="87"/>
      <c r="G9" s="88"/>
      <c r="H9" s="88"/>
      <c r="I9" s="88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7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30"/>
      <c r="B10" s="37"/>
      <c r="C10" s="21"/>
      <c r="D10" s="21"/>
      <c r="E10" s="21"/>
      <c r="F10" s="22"/>
      <c r="G10" s="36"/>
      <c r="H10" s="36"/>
      <c r="I10" s="73"/>
      <c r="J10" s="332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9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19">
        <f>AB11</f>
        <v>0.80893300248139</v>
      </c>
      <c r="B11" s="39"/>
      <c r="C11" s="39"/>
      <c r="D11" s="39"/>
      <c r="E11" s="39"/>
      <c r="F11" s="39"/>
      <c r="G11" s="40" t="s">
        <v>119</v>
      </c>
      <c r="H11" s="40"/>
      <c r="I11" s="40"/>
      <c r="J11" s="333">
        <f>SUM(J6:J10)</f>
        <v>201500</v>
      </c>
      <c r="K11" s="41">
        <f>SUM(K6:K10)</f>
        <v>0</v>
      </c>
      <c r="L11" s="41">
        <f>SUM(L6:L10)</f>
        <v>0</v>
      </c>
      <c r="M11" s="41">
        <f>SUM(M6:M10)</f>
        <v>201</v>
      </c>
      <c r="N11" s="41">
        <f>SUM(N6:N10)</f>
        <v>50</v>
      </c>
      <c r="O11" s="41">
        <f>SUM(O6:O10)</f>
        <v>2</v>
      </c>
      <c r="P11" s="41">
        <f>SUM(P6:P10)</f>
        <v>52</v>
      </c>
      <c r="Q11" s="42">
        <f>IFERROR(P11/M11,"-")</f>
        <v>0.25870646766169</v>
      </c>
      <c r="R11" s="76">
        <f>SUM(R6:R10)</f>
        <v>12</v>
      </c>
      <c r="S11" s="76">
        <f>SUM(S6:S10)</f>
        <v>11</v>
      </c>
      <c r="T11" s="42">
        <f>IFERROR(R11/P11,"-")</f>
        <v>0.23076923076923</v>
      </c>
      <c r="U11" s="338">
        <f>IFERROR(J11/P11,"-")</f>
        <v>3875</v>
      </c>
      <c r="V11" s="44">
        <f>SUM(V6:V10)</f>
        <v>8</v>
      </c>
      <c r="W11" s="42">
        <f>IFERROR(V11/P11,"-")</f>
        <v>0.15384615384615</v>
      </c>
      <c r="X11" s="333">
        <f>SUM(X6:X10)</f>
        <v>163000</v>
      </c>
      <c r="Y11" s="333">
        <f>IFERROR(X11/P11,"-")</f>
        <v>3134.6153846154</v>
      </c>
      <c r="Z11" s="333">
        <f>IFERROR(X11/V11,"-")</f>
        <v>20375</v>
      </c>
      <c r="AA11" s="333">
        <f>X11-J11</f>
        <v>-38500</v>
      </c>
      <c r="AB11" s="45">
        <f>X11/J11</f>
        <v>0.80893300248139</v>
      </c>
      <c r="AC11" s="58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120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121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122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123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124</v>
      </c>
      <c r="C6" s="347" t="s">
        <v>125</v>
      </c>
      <c r="D6" s="347" t="s">
        <v>126</v>
      </c>
      <c r="E6" s="175" t="s">
        <v>127</v>
      </c>
      <c r="F6" s="175" t="s">
        <v>128</v>
      </c>
      <c r="G6" s="340">
        <v>0</v>
      </c>
      <c r="H6" s="340">
        <v>3000</v>
      </c>
      <c r="I6" s="176">
        <v>0</v>
      </c>
      <c r="J6" s="176">
        <v>0</v>
      </c>
      <c r="K6" s="176">
        <v>696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129</v>
      </c>
      <c r="C7" s="347"/>
      <c r="D7" s="347" t="s">
        <v>130</v>
      </c>
      <c r="E7" s="175" t="s">
        <v>131</v>
      </c>
      <c r="F7" s="175" t="s">
        <v>128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2</v>
      </c>
      <c r="M7" s="178">
        <v>2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>
        <v>1</v>
      </c>
      <c r="BU7" s="216">
        <f>IF(L7=0,"",IF(BT7=0,"",(BT7/L7)))</f>
        <v>0.5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>
        <v>1</v>
      </c>
      <c r="CD7" s="223">
        <f>IF(L7=0,"",IF(CC7=0,"",(CC7/L7)))</f>
        <v>0.5</v>
      </c>
      <c r="CE7" s="224"/>
      <c r="CF7" s="225">
        <f>IFERROR(CE7/CC7,"-")</f>
        <v>0</v>
      </c>
      <c r="CG7" s="226"/>
      <c r="CH7" s="227">
        <f>IFERROR(CG7/CC7,"-")</f>
        <v>0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132</v>
      </c>
      <c r="C8" s="347"/>
      <c r="D8" s="347" t="s">
        <v>114</v>
      </c>
      <c r="E8" s="175" t="s">
        <v>133</v>
      </c>
      <c r="F8" s="175" t="s">
        <v>128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134</v>
      </c>
      <c r="C9" s="347"/>
      <c r="D9" s="347" t="s">
        <v>114</v>
      </c>
      <c r="E9" s="175" t="s">
        <v>135</v>
      </c>
      <c r="F9" s="175" t="s">
        <v>128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136</v>
      </c>
      <c r="C10" s="347"/>
      <c r="D10" s="347" t="s">
        <v>114</v>
      </c>
      <c r="E10" s="175" t="s">
        <v>137</v>
      </c>
      <c r="F10" s="175" t="s">
        <v>128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138</v>
      </c>
      <c r="C11" s="347"/>
      <c r="D11" s="347" t="s">
        <v>114</v>
      </c>
      <c r="E11" s="175" t="s">
        <v>139</v>
      </c>
      <c r="F11" s="175" t="s">
        <v>128</v>
      </c>
      <c r="G11" s="340">
        <v>0</v>
      </c>
      <c r="H11" s="340">
        <v>1700</v>
      </c>
      <c r="I11" s="176">
        <v>0</v>
      </c>
      <c r="J11" s="176">
        <v>0</v>
      </c>
      <c r="K11" s="176">
        <v>1</v>
      </c>
      <c r="L11" s="177">
        <v>0</v>
      </c>
      <c r="M11" s="178">
        <v>0</v>
      </c>
      <c r="N11" s="179">
        <f>IFERROR(L11/K11,"-")</f>
        <v>0</v>
      </c>
      <c r="O11" s="176">
        <v>0</v>
      </c>
      <c r="P11" s="176">
        <v>0</v>
      </c>
      <c r="Q11" s="179" t="str">
        <f>IFERROR(O11/L11,"-")</f>
        <v>-</v>
      </c>
      <c r="R11" s="180" t="str">
        <f>IFERROR(G11/SUM(L11:L11),"-")</f>
        <v>-</v>
      </c>
      <c r="S11" s="181">
        <v>0</v>
      </c>
      <c r="T11" s="179" t="str">
        <f>IF(L11=0,"-",S11/L11)</f>
        <v>-</v>
      </c>
      <c r="U11" s="345"/>
      <c r="V11" s="346" t="str">
        <f>IFERROR(U11/L11,"-")</f>
        <v>-</v>
      </c>
      <c r="W11" s="346" t="str">
        <f>IFERROR(U11/S11,"-")</f>
        <v>-</v>
      </c>
      <c r="X11" s="340">
        <f>SUM(U11:U11)-SUM(G11:G11)</f>
        <v>0</v>
      </c>
      <c r="Y11" s="183" t="str">
        <f>SUM(U11:U11)/SUM(G11:G11)</f>
        <v>0</v>
      </c>
      <c r="AA11" s="184"/>
      <c r="AB11" s="185" t="str">
        <f>IF(L11=0,"",IF(AA11=0,"",(AA11/L11)))</f>
        <v/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 t="str">
        <f>IF(L11=0,"",IF(AJ11=0,"",(AJ11/L11)))</f>
        <v/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/>
      <c r="AT11" s="197" t="str">
        <f>IF(L11=0,"",IF(AS11=0,"",(AS11/L11)))</f>
        <v/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 t="str">
        <f>IF(L11=0,"",IF(BB11=0,"",(BB11/L11)))</f>
        <v/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 t="str">
        <f>IF(L11=0,"",IF(BK11=0,"",(BK11/L11)))</f>
        <v/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 t="str">
        <f>IF(L11=0,"",IF(BT11=0,"",(BT11/L11)))</f>
        <v/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 t="str">
        <f>IF(L11=0,"",IF(CC11=0,"",(CC11/L11)))</f>
        <v/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 t="str">
        <f>Y12</f>
        <v>0</v>
      </c>
      <c r="B12" s="347" t="s">
        <v>140</v>
      </c>
      <c r="C12" s="347"/>
      <c r="D12" s="347" t="s">
        <v>114</v>
      </c>
      <c r="E12" s="175" t="s">
        <v>141</v>
      </c>
      <c r="F12" s="175" t="s">
        <v>128</v>
      </c>
      <c r="G12" s="340">
        <v>0</v>
      </c>
      <c r="H12" s="340">
        <v>1700</v>
      </c>
      <c r="I12" s="176">
        <v>0</v>
      </c>
      <c r="J12" s="176">
        <v>0</v>
      </c>
      <c r="K12" s="176">
        <v>0</v>
      </c>
      <c r="L12" s="177">
        <v>0</v>
      </c>
      <c r="M12" s="178">
        <v>0</v>
      </c>
      <c r="N12" s="179" t="str">
        <f>IFERROR(L12/K12,"-")</f>
        <v>-</v>
      </c>
      <c r="O12" s="176">
        <v>0</v>
      </c>
      <c r="P12" s="176">
        <v>0</v>
      </c>
      <c r="Q12" s="179" t="str">
        <f>IFERROR(O12/L12,"-")</f>
        <v>-</v>
      </c>
      <c r="R12" s="180" t="str">
        <f>IFERROR(G12/SUM(L12:L12),"-")</f>
        <v>-</v>
      </c>
      <c r="S12" s="181">
        <v>0</v>
      </c>
      <c r="T12" s="179" t="str">
        <f>IF(L12=0,"-",S12/L12)</f>
        <v>-</v>
      </c>
      <c r="U12" s="345"/>
      <c r="V12" s="346" t="str">
        <f>IFERROR(U12/L12,"-")</f>
        <v>-</v>
      </c>
      <c r="W12" s="346" t="str">
        <f>IFERROR(U12/S12,"-")</f>
        <v>-</v>
      </c>
      <c r="X12" s="340">
        <f>SUM(U12:U12)-SUM(G12:G12)</f>
        <v>0</v>
      </c>
      <c r="Y12" s="183" t="str">
        <f>SUM(U12:U12)/SUM(G12:G12)</f>
        <v>0</v>
      </c>
      <c r="AA12" s="184"/>
      <c r="AB12" s="185" t="str">
        <f>IF(L12=0,"",IF(AA12=0,"",(AA12/L12)))</f>
        <v/>
      </c>
      <c r="AC12" s="184"/>
      <c r="AD12" s="186" t="str">
        <f>IFERROR(AC12/AA12,"-")</f>
        <v>-</v>
      </c>
      <c r="AE12" s="187"/>
      <c r="AF12" s="188" t="str">
        <f>IFERROR(AE12/AA12,"-")</f>
        <v>-</v>
      </c>
      <c r="AG12" s="189"/>
      <c r="AH12" s="189"/>
      <c r="AI12" s="189"/>
      <c r="AJ12" s="190"/>
      <c r="AK12" s="191" t="str">
        <f>IF(L12=0,"",IF(AJ12=0,"",(AJ12/L12)))</f>
        <v/>
      </c>
      <c r="AL12" s="190"/>
      <c r="AM12" s="192" t="str">
        <f>IFERROR(AL12/AJ12,"-")</f>
        <v>-</v>
      </c>
      <c r="AN12" s="193"/>
      <c r="AO12" s="194" t="str">
        <f>IFERROR(AN12/AJ12,"-")</f>
        <v>-</v>
      </c>
      <c r="AP12" s="195"/>
      <c r="AQ12" s="195"/>
      <c r="AR12" s="195"/>
      <c r="AS12" s="196"/>
      <c r="AT12" s="197" t="str">
        <f>IF(L12=0,"",IF(AS12=0,"",(AS12/L12)))</f>
        <v/>
      </c>
      <c r="AU12" s="196"/>
      <c r="AV12" s="198" t="str">
        <f>IFERROR(AU12/AS12,"-")</f>
        <v>-</v>
      </c>
      <c r="AW12" s="199"/>
      <c r="AX12" s="200" t="str">
        <f>IFERROR(AW12/AS12,"-")</f>
        <v>-</v>
      </c>
      <c r="AY12" s="201"/>
      <c r="AZ12" s="201"/>
      <c r="BA12" s="201"/>
      <c r="BB12" s="202"/>
      <c r="BC12" s="203" t="str">
        <f>IF(L12=0,"",IF(BB12=0,"",(BB12/L12)))</f>
        <v/>
      </c>
      <c r="BD12" s="202"/>
      <c r="BE12" s="204" t="str">
        <f>IFERROR(BD12/BB12,"-")</f>
        <v>-</v>
      </c>
      <c r="BF12" s="205"/>
      <c r="BG12" s="206" t="str">
        <f>IFERROR(BF12/BB12,"-")</f>
        <v>-</v>
      </c>
      <c r="BH12" s="207"/>
      <c r="BI12" s="207"/>
      <c r="BJ12" s="207"/>
      <c r="BK12" s="208"/>
      <c r="BL12" s="209" t="str">
        <f>IF(L12=0,"",IF(BK12=0,"",(BK12/L12)))</f>
        <v/>
      </c>
      <c r="BM12" s="210"/>
      <c r="BN12" s="211" t="str">
        <f>IFERROR(BM12/BK12,"-")</f>
        <v>-</v>
      </c>
      <c r="BO12" s="212"/>
      <c r="BP12" s="213" t="str">
        <f>IFERROR(BO12/BK12,"-")</f>
        <v>-</v>
      </c>
      <c r="BQ12" s="214"/>
      <c r="BR12" s="214"/>
      <c r="BS12" s="214"/>
      <c r="BT12" s="215"/>
      <c r="BU12" s="216" t="str">
        <f>IF(L12=0,"",IF(BT12=0,"",(BT12/L12)))</f>
        <v/>
      </c>
      <c r="BV12" s="217"/>
      <c r="BW12" s="218" t="str">
        <f>IFERROR(BV12/BT12,"-")</f>
        <v>-</v>
      </c>
      <c r="BX12" s="219"/>
      <c r="BY12" s="220" t="str">
        <f>IFERROR(BX12/BT12,"-")</f>
        <v>-</v>
      </c>
      <c r="BZ12" s="221"/>
      <c r="CA12" s="221"/>
      <c r="CB12" s="221"/>
      <c r="CC12" s="222"/>
      <c r="CD12" s="223" t="str">
        <f>IF(L12=0,"",IF(CC12=0,"",(CC12/L12)))</f>
        <v/>
      </c>
      <c r="CE12" s="224"/>
      <c r="CF12" s="225" t="str">
        <f>IFERROR(CE12/CC12,"-")</f>
        <v>-</v>
      </c>
      <c r="CG12" s="226"/>
      <c r="CH12" s="227" t="str">
        <f>IFERROR(CG12/CC12,"-")</f>
        <v>-</v>
      </c>
      <c r="CI12" s="228"/>
      <c r="CJ12" s="228"/>
      <c r="CK12" s="228"/>
      <c r="CL12" s="229">
        <v>0</v>
      </c>
      <c r="CM12" s="230"/>
      <c r="CN12" s="230"/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 t="str">
        <f>Y15</f>
        <v>0</v>
      </c>
      <c r="B15" s="250"/>
      <c r="C15" s="250"/>
      <c r="D15" s="250"/>
      <c r="E15" s="251" t="s">
        <v>142</v>
      </c>
      <c r="F15" s="251"/>
      <c r="G15" s="343">
        <f>SUM(G6:G14)</f>
        <v>0</v>
      </c>
      <c r="H15" s="343"/>
      <c r="I15" s="250">
        <f>SUM(I6:I14)</f>
        <v>0</v>
      </c>
      <c r="J15" s="250">
        <f>SUM(J6:J14)</f>
        <v>0</v>
      </c>
      <c r="K15" s="250">
        <f>SUM(K6:K14)</f>
        <v>697</v>
      </c>
      <c r="L15" s="250">
        <f>SUM(L6:L14)</f>
        <v>2</v>
      </c>
      <c r="M15" s="250">
        <f>SUM(M6:M14)</f>
        <v>2</v>
      </c>
      <c r="N15" s="252">
        <f>IFERROR(L15/K15,"-")</f>
        <v>0.0028694404591105</v>
      </c>
      <c r="O15" s="253">
        <f>SUM(O6:O14)</f>
        <v>0</v>
      </c>
      <c r="P15" s="253">
        <f>SUM(P6:P14)</f>
        <v>2</v>
      </c>
      <c r="Q15" s="252">
        <f>IFERROR(O15/L15,"-")</f>
        <v>0</v>
      </c>
      <c r="R15" s="254">
        <f>IFERROR(G15/L15,"-")</f>
        <v>0</v>
      </c>
      <c r="S15" s="255">
        <f>SUM(S6:S14)</f>
        <v>0</v>
      </c>
      <c r="T15" s="252">
        <f>IFERROR(S15/L15,"-")</f>
        <v>0</v>
      </c>
      <c r="U15" s="343">
        <f>SUM(U6:U14)</f>
        <v>0</v>
      </c>
      <c r="V15" s="343">
        <f>IFERROR(U15/L15,"-")</f>
        <v>0</v>
      </c>
      <c r="W15" s="343" t="str">
        <f>IFERROR(U15/S15,"-")</f>
        <v>-</v>
      </c>
      <c r="X15" s="343">
        <f>U15-G15</f>
        <v>0</v>
      </c>
      <c r="Y15" s="256" t="str">
        <f>U15/G15</f>
        <v>0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143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121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144</v>
      </c>
      <c r="C6" s="347" t="s">
        <v>145</v>
      </c>
      <c r="D6" s="347" t="s">
        <v>146</v>
      </c>
      <c r="E6" s="175" t="s">
        <v>147</v>
      </c>
      <c r="F6" s="175" t="s">
        <v>128</v>
      </c>
      <c r="G6" s="340">
        <v>0</v>
      </c>
      <c r="H6" s="176">
        <v>0</v>
      </c>
      <c r="I6" s="176">
        <v>0</v>
      </c>
      <c r="J6" s="176">
        <v>9473</v>
      </c>
      <c r="K6" s="177">
        <v>79</v>
      </c>
      <c r="L6" s="179">
        <f>IFERROR(K6/J6,"-")</f>
        <v>0.0083394911854745</v>
      </c>
      <c r="M6" s="176">
        <v>3</v>
      </c>
      <c r="N6" s="176">
        <v>34</v>
      </c>
      <c r="O6" s="179">
        <f>IFERROR(M6/(K6),"-")</f>
        <v>0.037974683544304</v>
      </c>
      <c r="P6" s="180">
        <f>IFERROR(G6/SUM(K6:K6),"-")</f>
        <v>0</v>
      </c>
      <c r="Q6" s="181">
        <v>7</v>
      </c>
      <c r="R6" s="179">
        <f>IF(K6=0,"-",Q6/K6)</f>
        <v>0.088607594936709</v>
      </c>
      <c r="S6" s="345">
        <v>248000</v>
      </c>
      <c r="T6" s="346">
        <f>IFERROR(S6/K6,"-")</f>
        <v>3139.2405063291</v>
      </c>
      <c r="U6" s="346">
        <f>IFERROR(S6/Q6,"-")</f>
        <v>35428.571428571</v>
      </c>
      <c r="V6" s="340">
        <f>SUM(S6:S6)-SUM(G6:G6)</f>
        <v>248000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2</v>
      </c>
      <c r="AI6" s="191">
        <f>IF(K6=0,"",IF(AH6=0,"",(AH6/K6)))</f>
        <v>0.025316455696203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20</v>
      </c>
      <c r="AR6" s="197">
        <f>IF(K6=0,"",IF(AQ6=0,"",(AQ6/K6)))</f>
        <v>0.25316455696203</v>
      </c>
      <c r="AS6" s="196">
        <v>1</v>
      </c>
      <c r="AT6" s="198">
        <f>IFERROR(AS6/AQ6,"-")</f>
        <v>0.05</v>
      </c>
      <c r="AU6" s="199">
        <v>10000</v>
      </c>
      <c r="AV6" s="200">
        <f>IFERROR(AU6/AQ6,"-")</f>
        <v>500</v>
      </c>
      <c r="AW6" s="201"/>
      <c r="AX6" s="201">
        <v>1</v>
      </c>
      <c r="AY6" s="201"/>
      <c r="AZ6" s="202">
        <v>21</v>
      </c>
      <c r="BA6" s="203">
        <f>IF(K6=0,"",IF(AZ6=0,"",(AZ6/K6)))</f>
        <v>0.26582278481013</v>
      </c>
      <c r="BB6" s="202">
        <v>3</v>
      </c>
      <c r="BC6" s="204">
        <f>IFERROR(BB6/AZ6,"-")</f>
        <v>0.14285714285714</v>
      </c>
      <c r="BD6" s="205">
        <v>11000</v>
      </c>
      <c r="BE6" s="206">
        <f>IFERROR(BD6/AZ6,"-")</f>
        <v>523.80952380952</v>
      </c>
      <c r="BF6" s="207">
        <v>3</v>
      </c>
      <c r="BG6" s="207"/>
      <c r="BH6" s="207"/>
      <c r="BI6" s="208">
        <v>23</v>
      </c>
      <c r="BJ6" s="209">
        <f>IF(K6=0,"",IF(BI6=0,"",(BI6/K6)))</f>
        <v>0.29113924050633</v>
      </c>
      <c r="BK6" s="210">
        <v>3</v>
      </c>
      <c r="BL6" s="211">
        <f>IFERROR(BK6/BI6,"-")</f>
        <v>0.1304347826087</v>
      </c>
      <c r="BM6" s="212">
        <v>227000</v>
      </c>
      <c r="BN6" s="213">
        <f>IFERROR(BM6/BI6,"-")</f>
        <v>9869.5652173913</v>
      </c>
      <c r="BO6" s="214">
        <v>1</v>
      </c>
      <c r="BP6" s="214"/>
      <c r="BQ6" s="214">
        <v>2</v>
      </c>
      <c r="BR6" s="215">
        <v>8</v>
      </c>
      <c r="BS6" s="216">
        <f>IF(K6=0,"",IF(BR6=0,"",(BR6/K6)))</f>
        <v>0.10126582278481</v>
      </c>
      <c r="BT6" s="217"/>
      <c r="BU6" s="218">
        <f>IFERROR(BT6/BR6,"-")</f>
        <v>0</v>
      </c>
      <c r="BV6" s="219"/>
      <c r="BW6" s="220">
        <f>IFERROR(BV6/BR6,"-")</f>
        <v>0</v>
      </c>
      <c r="BX6" s="221"/>
      <c r="BY6" s="221"/>
      <c r="BZ6" s="221"/>
      <c r="CA6" s="222">
        <v>5</v>
      </c>
      <c r="CB6" s="223">
        <f>IF(K6=0,"",IF(CA6=0,"",(CA6/K6)))</f>
        <v>0.063291139240506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7</v>
      </c>
      <c r="CK6" s="230">
        <v>248000</v>
      </c>
      <c r="CL6" s="230">
        <v>125000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0.59148429693191</v>
      </c>
      <c r="B7" s="347" t="s">
        <v>148</v>
      </c>
      <c r="C7" s="347" t="s">
        <v>149</v>
      </c>
      <c r="D7" s="347" t="s">
        <v>150</v>
      </c>
      <c r="E7" s="175" t="s">
        <v>151</v>
      </c>
      <c r="F7" s="175" t="s">
        <v>128</v>
      </c>
      <c r="G7" s="340">
        <v>10892935</v>
      </c>
      <c r="H7" s="176">
        <v>0</v>
      </c>
      <c r="I7" s="176">
        <v>0</v>
      </c>
      <c r="J7" s="176">
        <v>357134</v>
      </c>
      <c r="K7" s="177">
        <v>2526</v>
      </c>
      <c r="L7" s="179">
        <f>IFERROR(K7/J7,"-")</f>
        <v>0.0070729754097902</v>
      </c>
      <c r="M7" s="176">
        <v>61</v>
      </c>
      <c r="N7" s="176">
        <v>1142</v>
      </c>
      <c r="O7" s="179">
        <f>IFERROR(M7/(K7),"-")</f>
        <v>0.024148851939826</v>
      </c>
      <c r="P7" s="180">
        <f>IFERROR(G7/SUM(K7:K7),"-")</f>
        <v>4312.3258115598</v>
      </c>
      <c r="Q7" s="181">
        <v>258</v>
      </c>
      <c r="R7" s="179">
        <f>IF(K7=0,"-",Q7/K7)</f>
        <v>0.1021377672209</v>
      </c>
      <c r="S7" s="345">
        <v>6443000</v>
      </c>
      <c r="T7" s="346">
        <f>IFERROR(S7/K7,"-")</f>
        <v>2550.6730007918</v>
      </c>
      <c r="U7" s="346">
        <f>IFERROR(S7/Q7,"-")</f>
        <v>24972.868217054</v>
      </c>
      <c r="V7" s="340">
        <f>SUM(S7:S7)-SUM(G7:G7)</f>
        <v>-4449935</v>
      </c>
      <c r="W7" s="183">
        <f>SUM(S7:S7)/SUM(G7:G7)</f>
        <v>0.59148429693191</v>
      </c>
      <c r="Y7" s="184">
        <v>4</v>
      </c>
      <c r="Z7" s="185">
        <f>IF(K7=0,"",IF(Y7=0,"",(Y7/K7)))</f>
        <v>0.0015835312747427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28</v>
      </c>
      <c r="AI7" s="191">
        <f>IF(K7=0,"",IF(AH7=0,"",(AH7/K7)))</f>
        <v>0.011084718923199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137</v>
      </c>
      <c r="AR7" s="197">
        <f>IF(K7=0,"",IF(AQ7=0,"",(AQ7/K7)))</f>
        <v>0.054235946159937</v>
      </c>
      <c r="AS7" s="196">
        <v>10</v>
      </c>
      <c r="AT7" s="198">
        <f>IFERROR(AS7/AQ7,"-")</f>
        <v>0.072992700729927</v>
      </c>
      <c r="AU7" s="199">
        <v>43000</v>
      </c>
      <c r="AV7" s="200">
        <f>IFERROR(AU7/AQ7,"-")</f>
        <v>313.86861313869</v>
      </c>
      <c r="AW7" s="201">
        <v>6</v>
      </c>
      <c r="AX7" s="201">
        <v>4</v>
      </c>
      <c r="AY7" s="201"/>
      <c r="AZ7" s="202">
        <v>1130</v>
      </c>
      <c r="BA7" s="203">
        <f>IF(K7=0,"",IF(AZ7=0,"",(AZ7/K7)))</f>
        <v>0.44734758511481</v>
      </c>
      <c r="BB7" s="202">
        <v>100</v>
      </c>
      <c r="BC7" s="204">
        <f>IFERROR(BB7/AZ7,"-")</f>
        <v>0.088495575221239</v>
      </c>
      <c r="BD7" s="205">
        <v>1791000</v>
      </c>
      <c r="BE7" s="206">
        <f>IFERROR(BD7/AZ7,"-")</f>
        <v>1584.9557522124</v>
      </c>
      <c r="BF7" s="207">
        <v>57</v>
      </c>
      <c r="BG7" s="207">
        <v>15</v>
      </c>
      <c r="BH7" s="207">
        <v>28</v>
      </c>
      <c r="BI7" s="208">
        <v>916</v>
      </c>
      <c r="BJ7" s="209">
        <f>IF(K7=0,"",IF(BI7=0,"",(BI7/K7)))</f>
        <v>0.36262866191607</v>
      </c>
      <c r="BK7" s="210">
        <v>95</v>
      </c>
      <c r="BL7" s="211">
        <f>IFERROR(BK7/BI7,"-")</f>
        <v>0.10371179039301</v>
      </c>
      <c r="BM7" s="212">
        <v>2293000</v>
      </c>
      <c r="BN7" s="213">
        <f>IFERROR(BM7/BI7,"-")</f>
        <v>2503.2751091703</v>
      </c>
      <c r="BO7" s="214">
        <v>44</v>
      </c>
      <c r="BP7" s="214">
        <v>12</v>
      </c>
      <c r="BQ7" s="214">
        <v>39</v>
      </c>
      <c r="BR7" s="215">
        <v>266</v>
      </c>
      <c r="BS7" s="216">
        <f>IF(K7=0,"",IF(BR7=0,"",(BR7/K7)))</f>
        <v>0.10530482977039</v>
      </c>
      <c r="BT7" s="217">
        <v>45</v>
      </c>
      <c r="BU7" s="218">
        <f>IFERROR(BT7/BR7,"-")</f>
        <v>0.16917293233083</v>
      </c>
      <c r="BV7" s="219">
        <v>1572000</v>
      </c>
      <c r="BW7" s="220">
        <f>IFERROR(BV7/BR7,"-")</f>
        <v>5909.7744360902</v>
      </c>
      <c r="BX7" s="221">
        <v>18</v>
      </c>
      <c r="BY7" s="221">
        <v>7</v>
      </c>
      <c r="BZ7" s="221">
        <v>20</v>
      </c>
      <c r="CA7" s="222">
        <v>45</v>
      </c>
      <c r="CB7" s="223">
        <f>IF(K7=0,"",IF(CA7=0,"",(CA7/K7)))</f>
        <v>0.017814726840855</v>
      </c>
      <c r="CC7" s="224">
        <v>8</v>
      </c>
      <c r="CD7" s="225">
        <f>IFERROR(CC7/CA7,"-")</f>
        <v>0.17777777777778</v>
      </c>
      <c r="CE7" s="226">
        <v>744000</v>
      </c>
      <c r="CF7" s="227">
        <f>IFERROR(CE7/CA7,"-")</f>
        <v>16533.333333333</v>
      </c>
      <c r="CG7" s="228">
        <v>1</v>
      </c>
      <c r="CH7" s="228">
        <v>3</v>
      </c>
      <c r="CI7" s="228">
        <v>4</v>
      </c>
      <c r="CJ7" s="229">
        <v>258</v>
      </c>
      <c r="CK7" s="230">
        <v>6443000</v>
      </c>
      <c r="CL7" s="230">
        <v>810000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152</v>
      </c>
      <c r="C8" s="347" t="s">
        <v>149</v>
      </c>
      <c r="D8" s="347" t="s">
        <v>150</v>
      </c>
      <c r="E8" s="175" t="s">
        <v>153</v>
      </c>
      <c r="F8" s="175" t="s">
        <v>128</v>
      </c>
      <c r="G8" s="340">
        <v>0</v>
      </c>
      <c r="H8" s="176">
        <v>0</v>
      </c>
      <c r="I8" s="176">
        <v>0</v>
      </c>
      <c r="J8" s="176">
        <v>0</v>
      </c>
      <c r="K8" s="177">
        <v>0</v>
      </c>
      <c r="L8" s="179" t="str">
        <f>IFERROR(K8/J8,"-")</f>
        <v>-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0.10317214669492</v>
      </c>
      <c r="B9" s="347" t="s">
        <v>154</v>
      </c>
      <c r="C9" s="347" t="s">
        <v>149</v>
      </c>
      <c r="D9" s="347" t="s">
        <v>150</v>
      </c>
      <c r="E9" s="175" t="s">
        <v>155</v>
      </c>
      <c r="F9" s="175" t="s">
        <v>128</v>
      </c>
      <c r="G9" s="340">
        <v>630015</v>
      </c>
      <c r="H9" s="176">
        <v>0</v>
      </c>
      <c r="I9" s="176">
        <v>0</v>
      </c>
      <c r="J9" s="176">
        <v>11840</v>
      </c>
      <c r="K9" s="177">
        <v>197</v>
      </c>
      <c r="L9" s="179">
        <f>IFERROR(K9/J9,"-")</f>
        <v>0.016638513513514</v>
      </c>
      <c r="M9" s="176">
        <v>2</v>
      </c>
      <c r="N9" s="176">
        <v>75</v>
      </c>
      <c r="O9" s="179">
        <f>IFERROR(M9/(K9),"-")</f>
        <v>0.010152284263959</v>
      </c>
      <c r="P9" s="180">
        <f>IFERROR(G9/SUM(K9:K9),"-")</f>
        <v>3198.0456852792</v>
      </c>
      <c r="Q9" s="181">
        <v>13</v>
      </c>
      <c r="R9" s="179">
        <f>IF(K9=0,"-",Q9/K9)</f>
        <v>0.065989847715736</v>
      </c>
      <c r="S9" s="345">
        <v>65000</v>
      </c>
      <c r="T9" s="346">
        <f>IFERROR(S9/K9,"-")</f>
        <v>329.94923857868</v>
      </c>
      <c r="U9" s="346">
        <f>IFERROR(S9/Q9,"-")</f>
        <v>5000</v>
      </c>
      <c r="V9" s="340">
        <f>SUM(S9:S9)-SUM(G9:G9)</f>
        <v>-565015</v>
      </c>
      <c r="W9" s="183">
        <f>SUM(S9:S9)/SUM(G9:G9)</f>
        <v>0.10317214669492</v>
      </c>
      <c r="Y9" s="184">
        <v>18</v>
      </c>
      <c r="Z9" s="185">
        <f>IF(K9=0,"",IF(Y9=0,"",(Y9/K9)))</f>
        <v>0.091370558375635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21</v>
      </c>
      <c r="AI9" s="191">
        <f>IF(K9=0,"",IF(AH9=0,"",(AH9/K9)))</f>
        <v>0.10659898477157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16</v>
      </c>
      <c r="AR9" s="197">
        <f>IF(K9=0,"",IF(AQ9=0,"",(AQ9/K9)))</f>
        <v>0.081218274111675</v>
      </c>
      <c r="AS9" s="196">
        <v>1</v>
      </c>
      <c r="AT9" s="198">
        <f>IFERROR(AS9/AQ9,"-")</f>
        <v>0.0625</v>
      </c>
      <c r="AU9" s="199">
        <v>6000</v>
      </c>
      <c r="AV9" s="200">
        <f>IFERROR(AU9/AQ9,"-")</f>
        <v>375</v>
      </c>
      <c r="AW9" s="201"/>
      <c r="AX9" s="201">
        <v>1</v>
      </c>
      <c r="AY9" s="201"/>
      <c r="AZ9" s="202">
        <v>40</v>
      </c>
      <c r="BA9" s="203">
        <f>IF(K9=0,"",IF(AZ9=0,"",(AZ9/K9)))</f>
        <v>0.20304568527919</v>
      </c>
      <c r="BB9" s="202">
        <v>2</v>
      </c>
      <c r="BC9" s="204">
        <f>IFERROR(BB9/AZ9,"-")</f>
        <v>0.05</v>
      </c>
      <c r="BD9" s="205">
        <v>13000</v>
      </c>
      <c r="BE9" s="206">
        <f>IFERROR(BD9/AZ9,"-")</f>
        <v>325</v>
      </c>
      <c r="BF9" s="207">
        <v>1</v>
      </c>
      <c r="BG9" s="207">
        <v>1</v>
      </c>
      <c r="BH9" s="207"/>
      <c r="BI9" s="208">
        <v>60</v>
      </c>
      <c r="BJ9" s="209">
        <f>IF(K9=0,"",IF(BI9=0,"",(BI9/K9)))</f>
        <v>0.30456852791878</v>
      </c>
      <c r="BK9" s="210">
        <v>5</v>
      </c>
      <c r="BL9" s="211">
        <f>IFERROR(BK9/BI9,"-")</f>
        <v>0.083333333333333</v>
      </c>
      <c r="BM9" s="212">
        <v>17000</v>
      </c>
      <c r="BN9" s="213">
        <f>IFERROR(BM9/BI9,"-")</f>
        <v>283.33333333333</v>
      </c>
      <c r="BO9" s="214">
        <v>5</v>
      </c>
      <c r="BP9" s="214"/>
      <c r="BQ9" s="214"/>
      <c r="BR9" s="215">
        <v>36</v>
      </c>
      <c r="BS9" s="216">
        <f>IF(K9=0,"",IF(BR9=0,"",(BR9/K9)))</f>
        <v>0.18274111675127</v>
      </c>
      <c r="BT9" s="217">
        <v>4</v>
      </c>
      <c r="BU9" s="218">
        <f>IFERROR(BT9/BR9,"-")</f>
        <v>0.11111111111111</v>
      </c>
      <c r="BV9" s="219">
        <v>20000</v>
      </c>
      <c r="BW9" s="220">
        <f>IFERROR(BV9/BR9,"-")</f>
        <v>555.55555555556</v>
      </c>
      <c r="BX9" s="221">
        <v>3</v>
      </c>
      <c r="BY9" s="221"/>
      <c r="BZ9" s="221">
        <v>1</v>
      </c>
      <c r="CA9" s="222">
        <v>6</v>
      </c>
      <c r="CB9" s="223">
        <f>IF(K9=0,"",IF(CA9=0,"",(CA9/K9)))</f>
        <v>0.030456852791878</v>
      </c>
      <c r="CC9" s="224">
        <v>1</v>
      </c>
      <c r="CD9" s="225">
        <f>IFERROR(CC9/CA9,"-")</f>
        <v>0.16666666666667</v>
      </c>
      <c r="CE9" s="226">
        <v>9000</v>
      </c>
      <c r="CF9" s="227">
        <f>IFERROR(CE9/CA9,"-")</f>
        <v>1500</v>
      </c>
      <c r="CG9" s="228"/>
      <c r="CH9" s="228"/>
      <c r="CI9" s="228">
        <v>1</v>
      </c>
      <c r="CJ9" s="229">
        <v>13</v>
      </c>
      <c r="CK9" s="230">
        <v>65000</v>
      </c>
      <c r="CL9" s="230">
        <v>11000</v>
      </c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156</v>
      </c>
      <c r="F12" s="251"/>
      <c r="G12" s="343">
        <f>SUM(G6:G11)</f>
        <v>11522950</v>
      </c>
      <c r="H12" s="250">
        <f>SUM(H6:H11)</f>
        <v>0</v>
      </c>
      <c r="I12" s="250">
        <f>SUM(I6:I11)</f>
        <v>0</v>
      </c>
      <c r="J12" s="250">
        <f>SUM(J6:J11)</f>
        <v>378447</v>
      </c>
      <c r="K12" s="250">
        <f>SUM(K6:K11)</f>
        <v>2802</v>
      </c>
      <c r="L12" s="252">
        <f>IFERROR(K12/J12,"-")</f>
        <v>0.0074039429563453</v>
      </c>
      <c r="M12" s="253">
        <f>SUM(M6:M11)</f>
        <v>66</v>
      </c>
      <c r="N12" s="253">
        <f>SUM(N6:N11)</f>
        <v>1251</v>
      </c>
      <c r="O12" s="252">
        <f>IFERROR(M12/K12,"-")</f>
        <v>0.02355460385439</v>
      </c>
      <c r="P12" s="254">
        <f>IFERROR(G12/K12,"-")</f>
        <v>4112.4018558173</v>
      </c>
      <c r="Q12" s="255">
        <f>SUM(Q6:Q11)</f>
        <v>278</v>
      </c>
      <c r="R12" s="252">
        <f>IFERROR(Q12/K12,"-")</f>
        <v>0.099214846538187</v>
      </c>
      <c r="S12" s="343">
        <f>SUM(S6:S11)</f>
        <v>6756000</v>
      </c>
      <c r="T12" s="343">
        <f>IFERROR(S12/K12,"-")</f>
        <v>2411.1349036403</v>
      </c>
      <c r="U12" s="343">
        <f>IFERROR(S12/Q12,"-")</f>
        <v>24302.158273381</v>
      </c>
      <c r="V12" s="343">
        <f>S12-G12</f>
        <v>-4766950</v>
      </c>
      <c r="W12" s="256">
        <f>S12/G12</f>
        <v>0.58630819364833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157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121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158</v>
      </c>
      <c r="C6" s="347" t="s">
        <v>159</v>
      </c>
      <c r="D6" s="347" t="s">
        <v>160</v>
      </c>
      <c r="E6" s="175" t="s">
        <v>161</v>
      </c>
      <c r="F6" s="175" t="s">
        <v>128</v>
      </c>
      <c r="G6" s="340">
        <v>0</v>
      </c>
      <c r="H6" s="176">
        <v>0</v>
      </c>
      <c r="I6" s="176">
        <v>0</v>
      </c>
      <c r="J6" s="176">
        <v>0</v>
      </c>
      <c r="K6" s="177">
        <v>3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1</v>
      </c>
      <c r="Z6" s="185">
        <f>IF(K6=0,"",IF(Y6=0,"",(Y6/K6)))</f>
        <v>0.33333333333333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</v>
      </c>
      <c r="AI6" s="191">
        <f>IF(K6=0,"",IF(AH6=0,"",(AH6/K6)))</f>
        <v>0.66666666666667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162</v>
      </c>
      <c r="C7" s="347" t="s">
        <v>159</v>
      </c>
      <c r="D7" s="347" t="s">
        <v>160</v>
      </c>
      <c r="E7" s="175" t="s">
        <v>163</v>
      </c>
      <c r="F7" s="175" t="s">
        <v>128</v>
      </c>
      <c r="G7" s="340">
        <v>0</v>
      </c>
      <c r="H7" s="176">
        <v>0</v>
      </c>
      <c r="I7" s="176">
        <v>0</v>
      </c>
      <c r="J7" s="176">
        <v>0</v>
      </c>
      <c r="K7" s="177">
        <v>21</v>
      </c>
      <c r="L7" s="179" t="str">
        <f>IFERROR(K7/J7,"-")</f>
        <v>-</v>
      </c>
      <c r="M7" s="176">
        <v>0</v>
      </c>
      <c r="N7" s="176">
        <v>5</v>
      </c>
      <c r="O7" s="179">
        <f>IFERROR(M7/(K7),"-")</f>
        <v>0</v>
      </c>
      <c r="P7" s="180">
        <f>IFERROR(G7/SUM(K7:K7),"-")</f>
        <v>0</v>
      </c>
      <c r="Q7" s="181">
        <v>2</v>
      </c>
      <c r="R7" s="179">
        <f>IF(K7=0,"-",Q7/K7)</f>
        <v>0.095238095238095</v>
      </c>
      <c r="S7" s="345">
        <v>9000</v>
      </c>
      <c r="T7" s="346">
        <f>IFERROR(S7/K7,"-")</f>
        <v>428.57142857143</v>
      </c>
      <c r="U7" s="346">
        <f>IFERROR(S7/Q7,"-")</f>
        <v>4500</v>
      </c>
      <c r="V7" s="340">
        <f>SUM(S7:S7)-SUM(G7:G7)</f>
        <v>9000</v>
      </c>
      <c r="W7" s="183" t="str">
        <f>SUM(S7:S7)/SUM(G7:G7)</f>
        <v>0</v>
      </c>
      <c r="Y7" s="184">
        <v>5</v>
      </c>
      <c r="Z7" s="185">
        <f>IF(K7=0,"",IF(Y7=0,"",(Y7/K7)))</f>
        <v>0.23809523809524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5</v>
      </c>
      <c r="AI7" s="191">
        <f>IF(K7=0,"",IF(AH7=0,"",(AH7/K7)))</f>
        <v>0.23809523809524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0.095238095238095</v>
      </c>
      <c r="AS7" s="196">
        <v>1</v>
      </c>
      <c r="AT7" s="198">
        <f>IFERROR(AS7/AQ7,"-")</f>
        <v>0.5</v>
      </c>
      <c r="AU7" s="199">
        <v>6000</v>
      </c>
      <c r="AV7" s="200">
        <f>IFERROR(AU7/AQ7,"-")</f>
        <v>3000</v>
      </c>
      <c r="AW7" s="201"/>
      <c r="AX7" s="201">
        <v>1</v>
      </c>
      <c r="AY7" s="201"/>
      <c r="AZ7" s="202">
        <v>4</v>
      </c>
      <c r="BA7" s="203">
        <f>IF(K7=0,"",IF(AZ7=0,"",(AZ7/K7)))</f>
        <v>0.19047619047619</v>
      </c>
      <c r="BB7" s="202">
        <v>1</v>
      </c>
      <c r="BC7" s="204">
        <f>IFERROR(BB7/AZ7,"-")</f>
        <v>0.25</v>
      </c>
      <c r="BD7" s="205">
        <v>3000</v>
      </c>
      <c r="BE7" s="206">
        <f>IFERROR(BD7/AZ7,"-")</f>
        <v>750</v>
      </c>
      <c r="BF7" s="207">
        <v>1</v>
      </c>
      <c r="BG7" s="207"/>
      <c r="BH7" s="207"/>
      <c r="BI7" s="208">
        <v>4</v>
      </c>
      <c r="BJ7" s="209">
        <f>IF(K7=0,"",IF(BI7=0,"",(BI7/K7)))</f>
        <v>0.19047619047619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1</v>
      </c>
      <c r="CB7" s="223">
        <f>IF(K7=0,"",IF(CA7=0,"",(CA7/K7)))</f>
        <v>0.047619047619048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2</v>
      </c>
      <c r="CK7" s="230">
        <v>9000</v>
      </c>
      <c r="CL7" s="230">
        <v>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164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24</v>
      </c>
      <c r="L10" s="252" t="str">
        <f>IFERROR(K10/J10,"-")</f>
        <v>-</v>
      </c>
      <c r="M10" s="253">
        <f>SUM(M6:M9)</f>
        <v>0</v>
      </c>
      <c r="N10" s="253">
        <f>SUM(N6:N9)</f>
        <v>7</v>
      </c>
      <c r="O10" s="252">
        <f>IFERROR(M10/K10,"-")</f>
        <v>0</v>
      </c>
      <c r="P10" s="254">
        <f>IFERROR(G10/K10,"-")</f>
        <v>0</v>
      </c>
      <c r="Q10" s="255">
        <f>SUM(Q6:Q9)</f>
        <v>2</v>
      </c>
      <c r="R10" s="252">
        <f>IFERROR(Q10/K10,"-")</f>
        <v>0.083333333333333</v>
      </c>
      <c r="S10" s="343">
        <f>SUM(S6:S9)</f>
        <v>9000</v>
      </c>
      <c r="T10" s="343">
        <f>IFERROR(S10/K10,"-")</f>
        <v>375</v>
      </c>
      <c r="U10" s="343">
        <f>IFERROR(S10/Q10,"-")</f>
        <v>4500</v>
      </c>
      <c r="V10" s="343">
        <f>S10-G10</f>
        <v>9000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