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<sst xmlns="http://schemas.openxmlformats.org/spreadsheetml/2006/main" uniqueCount="137">
  <si>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</si>
  <si>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</si>
  <si>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</si>
  <si>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</si>
  <si>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</si>
  <si>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</si>
  <si>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</si>
  <si>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</si>
  <si>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</si>
  <si>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</si>
  <si>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</si>
  <si>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</si>
  <si>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</si>
  <si>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</si>
  <si>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</si>
  <si>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</si>
  <si>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</si>
  <si>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</si>
  <si>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</si>
  <si>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</si>
  <si>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</si>
  <si>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</si>
  <si>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</si>
  <si>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</si>
  <si>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</si>
  <si>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</si>
  <si>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</si>
  <si>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アプリストア</t>
  </si>
  <si>
    <t>02月</t>
  </si>
  <si>
    <t>アイメール</t>
  </si>
  <si>
    <t>最終更新日</t>
  </si>
  <si>
    <t>05月28日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</si>
  <si>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</si>
  <si>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</si>
  <si>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</si>
  <si>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</si>
  <si>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</si>
  <si>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</si>
  <si>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</si>
  <si>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</si>
  <si>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</si>
  <si>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</si>
  <si>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</si>
  <si>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</si>
  <si>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</si>
  <si>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</si>
  <si>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</si>
  <si>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</si>
  <si>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</si>
  <si>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</si>
  <si>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</si>
  <si>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</si>
  <si>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</si>
  <si>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</si>
  <si>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</si>
  <si>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</si>
  <si>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</si>
  <si>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</si>
  <si>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</si>
  <si>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</si>
  <si>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</si>
  <si>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</si>
  <si>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</si>
  <si>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</si>
  <si>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sms_a1103</t>
  </si>
  <si>
    <t>大洋図書</t>
  </si>
  <si>
    <t>2P_対談風原稿_アイ</t>
  </si>
  <si>
    <t>i38</t>
  </si>
  <si>
    <t>臨時増刊ラヴァーズ</t>
  </si>
  <si>
    <t>1C2P</t>
  </si>
  <si>
    <t>2月21日(月)</t>
  </si>
  <si>
    <t>smss2364</t>
  </si>
  <si>
    <t>空電</t>
  </si>
  <si>
    <t>sms_a1101</t>
  </si>
  <si>
    <t>日本ジャーナル出版</t>
  </si>
  <si>
    <t>1P記事_求む！中高年男性版_アイ(妃さん)</t>
  </si>
  <si>
    <t>週刊実話増刊「実話ザ・タブー」</t>
  </si>
  <si>
    <t>表4　4C1P</t>
  </si>
  <si>
    <t>2月22日(火)</t>
  </si>
  <si>
    <t>smss2362</t>
  </si>
  <si>
    <t>雑誌 TOTAL</t>
  </si>
  <si>
    <t>●DVD 広告</t>
  </si>
  <si>
    <t>sms_a1102</t>
  </si>
  <si>
    <t>三和出版</t>
  </si>
  <si>
    <t>DVD漫画まさお</t>
  </si>
  <si>
    <t>A4変形、CVS、860円</t>
  </si>
  <si>
    <t>mv20i</t>
  </si>
  <si>
    <t>MEN'S DVD SEXY</t>
  </si>
  <si>
    <t>DVD貼付け面4C1/3P</t>
  </si>
  <si>
    <t>2月17日(木)</t>
  </si>
  <si>
    <t>smss2363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</si>
  <si>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</si>
  <si>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</si>
  <si>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</si>
  <si>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</si>
  <si>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</si>
  <si>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</si>
  <si>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</si>
  <si>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</si>
  <si>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</si>
  <si>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2/1～2/28</t>
  </si>
  <si>
    <t>m_retry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</si>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</sst>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214500</v>
      </c>
      <c r="E6" s="79">
        <v>0</v>
      </c>
      <c r="F6" s="79">
        <v>0</v>
      </c>
      <c r="G6" s="79">
        <v>205</v>
      </c>
      <c r="H6" s="89">
        <v>41</v>
      </c>
      <c r="I6" s="90">
        <v>0</v>
      </c>
      <c r="J6" s="143">
        <f>H6+I6</f>
        <v>41</v>
      </c>
      <c r="K6" s="80">
        <f>IFERROR(J6/G6,"-")</f>
        <v>0.2</v>
      </c>
      <c r="L6" s="79">
        <v>8</v>
      </c>
      <c r="M6" s="79">
        <v>7</v>
      </c>
      <c r="N6" s="80">
        <f>IFERROR(L6/J6,"-")</f>
        <v>0.19512195121951</v>
      </c>
      <c r="O6" s="81">
        <f>IFERROR(D6/J6,"-")</f>
        <v>5231.7073170732</v>
      </c>
      <c r="P6" s="82">
        <v>7</v>
      </c>
      <c r="Q6" s="80">
        <f>IFERROR(P6/J6,"-")</f>
        <v>0.17073170731707</v>
      </c>
      <c r="R6" s="335">
        <v>112000</v>
      </c>
      <c r="S6" s="336">
        <f>IFERROR(R6/J6,"-")</f>
        <v>2731.7073170732</v>
      </c>
      <c r="T6" s="336">
        <f>IFERROR(R6/P6,"-")</f>
        <v>16000</v>
      </c>
      <c r="U6" s="330">
        <f>IFERROR(R6-D6,"-")</f>
        <v>-102500</v>
      </c>
      <c r="V6" s="83">
        <f>R6/D6</f>
        <v>0.52214452214452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162500</v>
      </c>
      <c r="E7" s="79">
        <v>0</v>
      </c>
      <c r="F7" s="79">
        <v>0</v>
      </c>
      <c r="G7" s="79">
        <v>169</v>
      </c>
      <c r="H7" s="89">
        <v>62</v>
      </c>
      <c r="I7" s="90">
        <v>0</v>
      </c>
      <c r="J7" s="143">
        <f>H7+I7</f>
        <v>62</v>
      </c>
      <c r="K7" s="80">
        <f>IFERROR(J7/G7,"-")</f>
        <v>0.36686390532544</v>
      </c>
      <c r="L7" s="79">
        <v>4</v>
      </c>
      <c r="M7" s="79">
        <v>15</v>
      </c>
      <c r="N7" s="80">
        <f>IFERROR(L7/J7,"-")</f>
        <v>0.064516129032258</v>
      </c>
      <c r="O7" s="81">
        <f>IFERROR(D7/J7,"-")</f>
        <v>2620.9677419355</v>
      </c>
      <c r="P7" s="82">
        <v>1</v>
      </c>
      <c r="Q7" s="80">
        <f>IFERROR(P7/J7,"-")</f>
        <v>0.016129032258065</v>
      </c>
      <c r="R7" s="335">
        <v>10000</v>
      </c>
      <c r="S7" s="336">
        <f>IFERROR(R7/J7,"-")</f>
        <v>161.29032258065</v>
      </c>
      <c r="T7" s="336">
        <f>IFERROR(R7/P7,"-")</f>
        <v>10000</v>
      </c>
      <c r="U7" s="330">
        <f>IFERROR(R7-D7,"-")</f>
        <v>-152500</v>
      </c>
      <c r="V7" s="83">
        <f>R7/D7</f>
        <v>0.061538461538462</v>
      </c>
      <c r="W7" s="77"/>
      <c r="X7" s="142"/>
    </row>
    <row r="8" spans="1:24">
      <c r="A8" s="78"/>
      <c r="B8" s="84" t="s">
        <v>25</v>
      </c>
      <c r="C8" s="84">
        <v>7</v>
      </c>
      <c r="D8" s="330">
        <v>0</v>
      </c>
      <c r="E8" s="79">
        <v>0</v>
      </c>
      <c r="F8" s="79">
        <v>0</v>
      </c>
      <c r="G8" s="79">
        <v>1204</v>
      </c>
      <c r="H8" s="89">
        <v>2</v>
      </c>
      <c r="I8" s="90">
        <v>0</v>
      </c>
      <c r="J8" s="143">
        <f>H8+I8</f>
        <v>2</v>
      </c>
      <c r="K8" s="80">
        <f>IFERROR(J8/G8,"-")</f>
        <v>0.0016611295681063</v>
      </c>
      <c r="L8" s="79">
        <v>0</v>
      </c>
      <c r="M8" s="79">
        <v>2</v>
      </c>
      <c r="N8" s="80">
        <f>IFERROR(L8/J8,"-")</f>
        <v>0</v>
      </c>
      <c r="O8" s="81">
        <f>IFERROR(D8/J8,"-")</f>
        <v>0</v>
      </c>
      <c r="P8" s="82">
        <v>0</v>
      </c>
      <c r="Q8" s="80">
        <f>IFERROR(P8/J8,"-")</f>
        <v>0</v>
      </c>
      <c r="R8" s="335">
        <v>0</v>
      </c>
      <c r="S8" s="336">
        <f>IFERROR(R8/J8,"-")</f>
        <v>0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10723439</v>
      </c>
      <c r="E9" s="79">
        <v>0</v>
      </c>
      <c r="F9" s="79">
        <v>0</v>
      </c>
      <c r="G9" s="79">
        <v>417349</v>
      </c>
      <c r="H9" s="89">
        <v>2854</v>
      </c>
      <c r="I9" s="90">
        <v>96</v>
      </c>
      <c r="J9" s="143">
        <f>H9+I9</f>
        <v>2950</v>
      </c>
      <c r="K9" s="80">
        <f>IFERROR(J9/G9,"-")</f>
        <v>0.0070684247476333</v>
      </c>
      <c r="L9" s="79">
        <v>75</v>
      </c>
      <c r="M9" s="79">
        <v>1341</v>
      </c>
      <c r="N9" s="80">
        <f>IFERROR(L9/J9,"-")</f>
        <v>0.025423728813559</v>
      </c>
      <c r="O9" s="81">
        <f>IFERROR(D9/J9,"-")</f>
        <v>3635.0640677966</v>
      </c>
      <c r="P9" s="82">
        <v>288</v>
      </c>
      <c r="Q9" s="80">
        <f>IFERROR(P9/J9,"-")</f>
        <v>0.097627118644068</v>
      </c>
      <c r="R9" s="335">
        <v>13101000</v>
      </c>
      <c r="S9" s="336">
        <f>IFERROR(R9/J9,"-")</f>
        <v>4441.0169491525</v>
      </c>
      <c r="T9" s="336">
        <f>IFERROR(R9/P9,"-")</f>
        <v>45489.583333333</v>
      </c>
      <c r="U9" s="330">
        <f>IFERROR(R9-D9,"-")</f>
        <v>2377561</v>
      </c>
      <c r="V9" s="83">
        <f>R9/D9</f>
        <v>1.2217162796375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30</v>
      </c>
      <c r="I10" s="90">
        <v>9</v>
      </c>
      <c r="J10" s="143">
        <f>H10+I10</f>
        <v>39</v>
      </c>
      <c r="K10" s="80" t="str">
        <f>IFERROR(J10/G10,"-")</f>
        <v>-</v>
      </c>
      <c r="L10" s="79">
        <v>0</v>
      </c>
      <c r="M10" s="79">
        <v>10</v>
      </c>
      <c r="N10" s="80">
        <f>IFERROR(L10/J10,"-")</f>
        <v>0</v>
      </c>
      <c r="O10" s="81">
        <f>IFERROR(D10/J10,"-")</f>
        <v>0</v>
      </c>
      <c r="P10" s="82">
        <v>3</v>
      </c>
      <c r="Q10" s="80">
        <f>IFERROR(P10/J10,"-")</f>
        <v>0.076923076923077</v>
      </c>
      <c r="R10" s="335">
        <v>248600</v>
      </c>
      <c r="S10" s="336">
        <f>IFERROR(R10/J10,"-")</f>
        <v>6374.358974359</v>
      </c>
      <c r="T10" s="336">
        <f>IFERROR(R10/P10,"-")</f>
        <v>82866.666666667</v>
      </c>
      <c r="U10" s="330">
        <f>IFERROR(R10-D10,"-")</f>
        <v>248600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11100439</v>
      </c>
      <c r="E13" s="41">
        <f>SUM(E6:E11)</f>
        <v>0</v>
      </c>
      <c r="F13" s="41">
        <f>SUM(F6:F11)</f>
        <v>0</v>
      </c>
      <c r="G13" s="41">
        <f>SUM(G6:G11)</f>
        <v>418927</v>
      </c>
      <c r="H13" s="41">
        <f>SUM(H6:H11)</f>
        <v>2989</v>
      </c>
      <c r="I13" s="41">
        <f>SUM(I6:I11)</f>
        <v>105</v>
      </c>
      <c r="J13" s="41">
        <f>SUM(J6:J11)</f>
        <v>3094</v>
      </c>
      <c r="K13" s="42">
        <f>IFERROR(J13/G13,"-")</f>
        <v>0.0073855349500032</v>
      </c>
      <c r="L13" s="76">
        <f>SUM(L6:L11)</f>
        <v>87</v>
      </c>
      <c r="M13" s="76">
        <f>SUM(M6:M11)</f>
        <v>1375</v>
      </c>
      <c r="N13" s="42">
        <f>IFERROR(L13/J13,"-")</f>
        <v>0.028118939883646</v>
      </c>
      <c r="O13" s="43">
        <f>IFERROR(D13/J13,"-")</f>
        <v>3587.7307692308</v>
      </c>
      <c r="P13" s="44">
        <f>SUM(P6:P11)</f>
        <v>299</v>
      </c>
      <c r="Q13" s="42">
        <f>IFERROR(P13/J13,"-")</f>
        <v>0.096638655462185</v>
      </c>
      <c r="R13" s="333">
        <f>SUM(R6:R11)</f>
        <v>13471600</v>
      </c>
      <c r="S13" s="333">
        <f>IFERROR(R13/J13,"-")</f>
        <v>4354.1047188106</v>
      </c>
      <c r="T13" s="333">
        <f>IFERROR(P13/P13,"-")</f>
        <v>1</v>
      </c>
      <c r="U13" s="333">
        <f>SUM(U6:U11)</f>
        <v>2371161</v>
      </c>
      <c r="V13" s="45">
        <f>IFERROR(R13/D13,"-")</f>
        <v>1.2136096599423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0.82692307692308</v>
      </c>
      <c r="B6" s="347" t="s">
        <v>64</v>
      </c>
      <c r="C6" s="347" t="s">
        <v>65</v>
      </c>
      <c r="D6" s="347" t="s">
        <v>66</v>
      </c>
      <c r="E6" s="347"/>
      <c r="F6" s="347" t="s">
        <v>67</v>
      </c>
      <c r="G6" s="88" t="s">
        <v>68</v>
      </c>
      <c r="H6" s="88" t="s">
        <v>69</v>
      </c>
      <c r="I6" s="88" t="s">
        <v>70</v>
      </c>
      <c r="J6" s="330">
        <v>52000</v>
      </c>
      <c r="K6" s="79">
        <v>0</v>
      </c>
      <c r="L6" s="79">
        <v>0</v>
      </c>
      <c r="M6" s="79">
        <v>67</v>
      </c>
      <c r="N6" s="89">
        <v>8</v>
      </c>
      <c r="O6" s="90">
        <v>0</v>
      </c>
      <c r="P6" s="91">
        <f>N6+O6</f>
        <v>8</v>
      </c>
      <c r="Q6" s="80">
        <f>IFERROR(P6/M6,"-")</f>
        <v>0.11940298507463</v>
      </c>
      <c r="R6" s="79">
        <v>3</v>
      </c>
      <c r="S6" s="79">
        <v>0</v>
      </c>
      <c r="T6" s="80">
        <f>IFERROR(R6/(P6),"-")</f>
        <v>0.375</v>
      </c>
      <c r="U6" s="336">
        <f>IFERROR(J6/SUM(N6:O7),"-")</f>
        <v>2476.1904761905</v>
      </c>
      <c r="V6" s="82">
        <v>3</v>
      </c>
      <c r="W6" s="80">
        <f>IF(P6=0,"-",V6/P6)</f>
        <v>0.375</v>
      </c>
      <c r="X6" s="335">
        <v>38000</v>
      </c>
      <c r="Y6" s="336">
        <f>IFERROR(X6/P6,"-")</f>
        <v>4750</v>
      </c>
      <c r="Z6" s="336">
        <f>IFERROR(X6/V6,"-")</f>
        <v>12666.666666667</v>
      </c>
      <c r="AA6" s="330">
        <f>SUM(X6:X7)-SUM(J6:J7)</f>
        <v>-9000</v>
      </c>
      <c r="AB6" s="83">
        <f>SUM(X6:X7)/SUM(J6:J7)</f>
        <v>0.82692307692308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0.5</v>
      </c>
      <c r="BG6" s="110">
        <v>1</v>
      </c>
      <c r="BH6" s="112">
        <f>IFERROR(BG6/BE6,"-")</f>
        <v>0.25</v>
      </c>
      <c r="BI6" s="113">
        <v>5000</v>
      </c>
      <c r="BJ6" s="114">
        <f>IFERROR(BI6/BE6,"-")</f>
        <v>1250</v>
      </c>
      <c r="BK6" s="115">
        <v>1</v>
      </c>
      <c r="BL6" s="115"/>
      <c r="BM6" s="115"/>
      <c r="BN6" s="117">
        <v>1</v>
      </c>
      <c r="BO6" s="118">
        <f>IF(P6=0,"",IF(BN6=0,"",(BN6/P6)))</f>
        <v>0.125</v>
      </c>
      <c r="BP6" s="119">
        <v>1</v>
      </c>
      <c r="BQ6" s="120">
        <f>IFERROR(BP6/BN6,"-")</f>
        <v>1</v>
      </c>
      <c r="BR6" s="121">
        <v>30000</v>
      </c>
      <c r="BS6" s="122">
        <f>IFERROR(BR6/BN6,"-")</f>
        <v>30000</v>
      </c>
      <c r="BT6" s="123"/>
      <c r="BU6" s="123">
        <v>1</v>
      </c>
      <c r="BV6" s="123"/>
      <c r="BW6" s="124">
        <v>3</v>
      </c>
      <c r="BX6" s="125">
        <f>IF(P6=0,"",IF(BW6=0,"",(BW6/P6)))</f>
        <v>0.375</v>
      </c>
      <c r="BY6" s="126">
        <v>1</v>
      </c>
      <c r="BZ6" s="127">
        <f>IFERROR(BY6/BW6,"-")</f>
        <v>0.33333333333333</v>
      </c>
      <c r="CA6" s="128">
        <v>3000</v>
      </c>
      <c r="CB6" s="129">
        <f>IFERROR(CA6/BW6,"-")</f>
        <v>1000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38000</v>
      </c>
      <c r="CQ6" s="139">
        <v>30000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29</v>
      </c>
      <c r="N7" s="89">
        <v>13</v>
      </c>
      <c r="O7" s="90">
        <v>0</v>
      </c>
      <c r="P7" s="91">
        <f>N7+O7</f>
        <v>13</v>
      </c>
      <c r="Q7" s="80">
        <f>IFERROR(P7/M7,"-")</f>
        <v>0.44827586206897</v>
      </c>
      <c r="R7" s="79">
        <v>0</v>
      </c>
      <c r="S7" s="79">
        <v>4</v>
      </c>
      <c r="T7" s="80">
        <f>IFERROR(R7/(P7),"-")</f>
        <v>0</v>
      </c>
      <c r="U7" s="336"/>
      <c r="V7" s="82">
        <v>1</v>
      </c>
      <c r="W7" s="80">
        <f>IF(P7=0,"-",V7/P7)</f>
        <v>0.076923076923077</v>
      </c>
      <c r="X7" s="335">
        <v>5000</v>
      </c>
      <c r="Y7" s="336">
        <f>IFERROR(X7/P7,"-")</f>
        <v>384.61538461538</v>
      </c>
      <c r="Z7" s="336">
        <f>IFERROR(X7/V7,"-")</f>
        <v>5000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0.15384615384615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0.076923076923077</v>
      </c>
      <c r="BG7" s="110">
        <v>1</v>
      </c>
      <c r="BH7" s="112">
        <f>IFERROR(BG7/BE7,"-")</f>
        <v>1</v>
      </c>
      <c r="BI7" s="113">
        <v>16000</v>
      </c>
      <c r="BJ7" s="114">
        <f>IFERROR(BI7/BE7,"-")</f>
        <v>16000</v>
      </c>
      <c r="BK7" s="115"/>
      <c r="BL7" s="115"/>
      <c r="BM7" s="115">
        <v>1</v>
      </c>
      <c r="BN7" s="117">
        <v>4</v>
      </c>
      <c r="BO7" s="118">
        <f>IF(P7=0,"",IF(BN7=0,"",(BN7/P7)))</f>
        <v>0.30769230769231</v>
      </c>
      <c r="BP7" s="119">
        <v>1</v>
      </c>
      <c r="BQ7" s="120">
        <f>IFERROR(BP7/BN7,"-")</f>
        <v>0.25</v>
      </c>
      <c r="BR7" s="121">
        <v>5000</v>
      </c>
      <c r="BS7" s="122">
        <f>IFERROR(BR7/BN7,"-")</f>
        <v>1250</v>
      </c>
      <c r="BT7" s="123">
        <v>1</v>
      </c>
      <c r="BU7" s="123"/>
      <c r="BV7" s="123"/>
      <c r="BW7" s="124">
        <v>4</v>
      </c>
      <c r="BX7" s="125">
        <f>IF(P7=0,"",IF(BW7=0,"",(BW7/P7)))</f>
        <v>0.30769230769231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0.15384615384615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5000</v>
      </c>
      <c r="CQ7" s="139">
        <v>16000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0.42461538461538</v>
      </c>
      <c r="B8" s="347" t="s">
        <v>73</v>
      </c>
      <c r="C8" s="347" t="s">
        <v>74</v>
      </c>
      <c r="D8" s="347" t="s">
        <v>75</v>
      </c>
      <c r="E8" s="347"/>
      <c r="F8" s="347" t="s">
        <v>67</v>
      </c>
      <c r="G8" s="88" t="s">
        <v>76</v>
      </c>
      <c r="H8" s="88" t="s">
        <v>77</v>
      </c>
      <c r="I8" s="88" t="s">
        <v>78</v>
      </c>
      <c r="J8" s="330">
        <v>162500</v>
      </c>
      <c r="K8" s="79">
        <v>0</v>
      </c>
      <c r="L8" s="79">
        <v>0</v>
      </c>
      <c r="M8" s="79">
        <v>49</v>
      </c>
      <c r="N8" s="89">
        <v>8</v>
      </c>
      <c r="O8" s="90">
        <v>0</v>
      </c>
      <c r="P8" s="91">
        <f>N8+O8</f>
        <v>8</v>
      </c>
      <c r="Q8" s="80">
        <f>IFERROR(P8/M8,"-")</f>
        <v>0.16326530612245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8125</v>
      </c>
      <c r="V8" s="82">
        <v>1</v>
      </c>
      <c r="W8" s="80">
        <f>IF(P8=0,"-",V8/P8)</f>
        <v>0.125</v>
      </c>
      <c r="X8" s="335">
        <v>5000</v>
      </c>
      <c r="Y8" s="336">
        <f>IFERROR(X8/P8,"-")</f>
        <v>625</v>
      </c>
      <c r="Z8" s="336">
        <f>IFERROR(X8/V8,"-")</f>
        <v>5000</v>
      </c>
      <c r="AA8" s="330">
        <f>SUM(X8:X9)-SUM(J8:J9)</f>
        <v>-93500</v>
      </c>
      <c r="AB8" s="83">
        <f>SUM(X8:X9)/SUM(J8:J9)</f>
        <v>0.42461538461538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0.25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0.25</v>
      </c>
      <c r="BY8" s="126">
        <v>1</v>
      </c>
      <c r="BZ8" s="127">
        <f>IFERROR(BY8/BW8,"-")</f>
        <v>0.5</v>
      </c>
      <c r="CA8" s="128">
        <v>5000</v>
      </c>
      <c r="CB8" s="129">
        <f>IFERROR(CA8/BW8,"-")</f>
        <v>2500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79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60</v>
      </c>
      <c r="N9" s="89">
        <v>12</v>
      </c>
      <c r="O9" s="90">
        <v>0</v>
      </c>
      <c r="P9" s="91">
        <f>N9+O9</f>
        <v>12</v>
      </c>
      <c r="Q9" s="80">
        <f>IFERROR(P9/M9,"-")</f>
        <v>0.2</v>
      </c>
      <c r="R9" s="79">
        <v>5</v>
      </c>
      <c r="S9" s="79">
        <v>1</v>
      </c>
      <c r="T9" s="80">
        <f>IFERROR(R9/(P9),"-")</f>
        <v>0.41666666666667</v>
      </c>
      <c r="U9" s="336"/>
      <c r="V9" s="82">
        <v>2</v>
      </c>
      <c r="W9" s="80">
        <f>IF(P9=0,"-",V9/P9)</f>
        <v>0.16666666666667</v>
      </c>
      <c r="X9" s="335">
        <v>64000</v>
      </c>
      <c r="Y9" s="336">
        <f>IFERROR(X9/P9,"-")</f>
        <v>5333.3333333333</v>
      </c>
      <c r="Z9" s="336">
        <f>IFERROR(X9/V9,"-")</f>
        <v>32000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0.083333333333333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0.33333333333333</v>
      </c>
      <c r="BP9" s="119">
        <v>1</v>
      </c>
      <c r="BQ9" s="120">
        <f>IFERROR(BP9/BN9,"-")</f>
        <v>0.25</v>
      </c>
      <c r="BR9" s="121">
        <v>58000</v>
      </c>
      <c r="BS9" s="122">
        <f>IFERROR(BR9/BN9,"-")</f>
        <v>14500</v>
      </c>
      <c r="BT9" s="123"/>
      <c r="BU9" s="123"/>
      <c r="BV9" s="123">
        <v>1</v>
      </c>
      <c r="BW9" s="124">
        <v>6</v>
      </c>
      <c r="BX9" s="125">
        <f>IF(P9=0,"",IF(BW9=0,"",(BW9/P9)))</f>
        <v>0.5</v>
      </c>
      <c r="BY9" s="126">
        <v>2</v>
      </c>
      <c r="BZ9" s="127">
        <f>IFERROR(BY9/BW9,"-")</f>
        <v>0.33333333333333</v>
      </c>
      <c r="CA9" s="128">
        <v>9000</v>
      </c>
      <c r="CB9" s="129">
        <f>IFERROR(CA9/BW9,"-")</f>
        <v>1500</v>
      </c>
      <c r="CC9" s="130">
        <v>2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2</v>
      </c>
      <c r="CP9" s="139">
        <v>64000</v>
      </c>
      <c r="CQ9" s="139">
        <v>58000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0.52214452214452</v>
      </c>
      <c r="B12" s="39"/>
      <c r="C12" s="39"/>
      <c r="D12" s="39"/>
      <c r="E12" s="39"/>
      <c r="F12" s="39"/>
      <c r="G12" s="40" t="s">
        <v>80</v>
      </c>
      <c r="H12" s="40"/>
      <c r="I12" s="40"/>
      <c r="J12" s="333">
        <f>SUM(J6:J11)</f>
        <v>214500</v>
      </c>
      <c r="K12" s="41">
        <f>SUM(K6:K11)</f>
        <v>0</v>
      </c>
      <c r="L12" s="41">
        <f>SUM(L6:L11)</f>
        <v>0</v>
      </c>
      <c r="M12" s="41">
        <f>SUM(M6:M11)</f>
        <v>205</v>
      </c>
      <c r="N12" s="41">
        <f>SUM(N6:N11)</f>
        <v>41</v>
      </c>
      <c r="O12" s="41">
        <f>SUM(O6:O11)</f>
        <v>0</v>
      </c>
      <c r="P12" s="41">
        <f>SUM(P6:P11)</f>
        <v>41</v>
      </c>
      <c r="Q12" s="42">
        <f>IFERROR(P12/M12,"-")</f>
        <v>0.2</v>
      </c>
      <c r="R12" s="76">
        <f>SUM(R6:R11)</f>
        <v>8</v>
      </c>
      <c r="S12" s="76">
        <f>SUM(S6:S11)</f>
        <v>7</v>
      </c>
      <c r="T12" s="42">
        <f>IFERROR(R12/P12,"-")</f>
        <v>0.19512195121951</v>
      </c>
      <c r="U12" s="338">
        <f>IFERROR(J12/P12,"-")</f>
        <v>5231.7073170732</v>
      </c>
      <c r="V12" s="44">
        <f>SUM(V6:V11)</f>
        <v>7</v>
      </c>
      <c r="W12" s="42">
        <f>IFERROR(V12/P12,"-")</f>
        <v>0.17073170731707</v>
      </c>
      <c r="X12" s="333">
        <f>SUM(X6:X11)</f>
        <v>112000</v>
      </c>
      <c r="Y12" s="333">
        <f>IFERROR(X12/P12,"-")</f>
        <v>2731.7073170732</v>
      </c>
      <c r="Z12" s="333">
        <f>IFERROR(X12/V12,"-")</f>
        <v>16000</v>
      </c>
      <c r="AA12" s="333">
        <f>X12-J12</f>
        <v>-102500</v>
      </c>
      <c r="AB12" s="45">
        <f>X12/J12</f>
        <v>0.52214452214452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81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0.061538461538462</v>
      </c>
      <c r="B6" s="347" t="s">
        <v>82</v>
      </c>
      <c r="C6" s="347" t="s">
        <v>83</v>
      </c>
      <c r="D6" s="347" t="s">
        <v>84</v>
      </c>
      <c r="E6" s="347" t="s">
        <v>85</v>
      </c>
      <c r="F6" s="347" t="s">
        <v>86</v>
      </c>
      <c r="G6" s="88" t="s">
        <v>87</v>
      </c>
      <c r="H6" s="88" t="s">
        <v>88</v>
      </c>
      <c r="I6" s="88" t="s">
        <v>89</v>
      </c>
      <c r="J6" s="330">
        <v>162500</v>
      </c>
      <c r="K6" s="79">
        <v>0</v>
      </c>
      <c r="L6" s="79">
        <v>0</v>
      </c>
      <c r="M6" s="79">
        <v>47</v>
      </c>
      <c r="N6" s="89">
        <v>13</v>
      </c>
      <c r="O6" s="90">
        <v>0</v>
      </c>
      <c r="P6" s="91">
        <f>N6+O6</f>
        <v>13</v>
      </c>
      <c r="Q6" s="80">
        <f>IFERROR(P6/M6,"-")</f>
        <v>0.27659574468085</v>
      </c>
      <c r="R6" s="79">
        <v>1</v>
      </c>
      <c r="S6" s="79">
        <v>5</v>
      </c>
      <c r="T6" s="80">
        <f>IFERROR(R6/(P6),"-")</f>
        <v>0.076923076923077</v>
      </c>
      <c r="U6" s="336">
        <f>IFERROR(J6/SUM(N6:O7),"-")</f>
        <v>2620.9677419355</v>
      </c>
      <c r="V6" s="82">
        <v>0</v>
      </c>
      <c r="W6" s="80">
        <f>IF(P6=0,"-",V6/P6)</f>
        <v>0</v>
      </c>
      <c r="X6" s="335">
        <v>5000</v>
      </c>
      <c r="Y6" s="336">
        <f>IFERROR(X6/P6,"-")</f>
        <v>384.61538461538</v>
      </c>
      <c r="Z6" s="336" t="str">
        <f>IFERROR(X6/V6,"-")</f>
        <v>-</v>
      </c>
      <c r="AA6" s="330">
        <f>SUM(X6:X7)-SUM(J6:J7)</f>
        <v>-152500</v>
      </c>
      <c r="AB6" s="83">
        <f>SUM(X6:X7)/SUM(J6:J7)</f>
        <v>0.061538461538462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0.30769230769231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7</v>
      </c>
      <c r="AW6" s="105">
        <f>IF(P6=0,"",IF(AV6=0,"",(AV6/P6)))</f>
        <v>0.53846153846154</v>
      </c>
      <c r="AX6" s="104">
        <v>1</v>
      </c>
      <c r="AY6" s="106">
        <f>IFERROR(AX6/AV6,"-")</f>
        <v>0.14285714285714</v>
      </c>
      <c r="AZ6" s="107">
        <v>1045000</v>
      </c>
      <c r="BA6" s="108">
        <f>IFERROR(AZ6/AV6,"-")</f>
        <v>149285.71428571</v>
      </c>
      <c r="BB6" s="109"/>
      <c r="BC6" s="109"/>
      <c r="BD6" s="109">
        <v>1</v>
      </c>
      <c r="BE6" s="110">
        <v>1</v>
      </c>
      <c r="BF6" s="111">
        <f>IF(P6=0,"",IF(BE6=0,"",(BE6/P6)))</f>
        <v>0.076923076923077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0.076923076923077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5000</v>
      </c>
      <c r="CQ6" s="139">
        <v>1045000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90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0</v>
      </c>
      <c r="L7" s="79">
        <v>0</v>
      </c>
      <c r="M7" s="79">
        <v>122</v>
      </c>
      <c r="N7" s="89">
        <v>49</v>
      </c>
      <c r="O7" s="90">
        <v>0</v>
      </c>
      <c r="P7" s="91">
        <f>N7+O7</f>
        <v>49</v>
      </c>
      <c r="Q7" s="80">
        <f>IFERROR(P7/M7,"-")</f>
        <v>0.4016393442623</v>
      </c>
      <c r="R7" s="79">
        <v>3</v>
      </c>
      <c r="S7" s="79">
        <v>10</v>
      </c>
      <c r="T7" s="80">
        <f>IFERROR(R7/(P7),"-")</f>
        <v>0.061224489795918</v>
      </c>
      <c r="U7" s="336"/>
      <c r="V7" s="82">
        <v>1</v>
      </c>
      <c r="W7" s="80">
        <f>IF(P7=0,"-",V7/P7)</f>
        <v>0.020408163265306</v>
      </c>
      <c r="X7" s="335">
        <v>5000</v>
      </c>
      <c r="Y7" s="336">
        <f>IFERROR(X7/P7,"-")</f>
        <v>102.04081632653</v>
      </c>
      <c r="Z7" s="336">
        <f>IFERROR(X7/V7,"-")</f>
        <v>5000</v>
      </c>
      <c r="AA7" s="330"/>
      <c r="AB7" s="83"/>
      <c r="AC7" s="77"/>
      <c r="AD7" s="92">
        <v>2</v>
      </c>
      <c r="AE7" s="93">
        <f>IF(P7=0,"",IF(AD7=0,"",(AD7/P7)))</f>
        <v>0.040816326530612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6</v>
      </c>
      <c r="AN7" s="99">
        <f>IF(P7=0,"",IF(AM7=0,"",(AM7/P7)))</f>
        <v>0.12244897959184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7</v>
      </c>
      <c r="AW7" s="105">
        <f>IF(P7=0,"",IF(AV7=0,"",(AV7/P7)))</f>
        <v>0.14285714285714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17</v>
      </c>
      <c r="BF7" s="111">
        <f>IF(P7=0,"",IF(BE7=0,"",(BE7/P7)))</f>
        <v>0.3469387755102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9</v>
      </c>
      <c r="BO7" s="118">
        <f>IF(P7=0,"",IF(BN7=0,"",(BN7/P7)))</f>
        <v>0.18367346938776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5</v>
      </c>
      <c r="BX7" s="125">
        <f>IF(P7=0,"",IF(BW7=0,"",(BW7/P7)))</f>
        <v>0.10204081632653</v>
      </c>
      <c r="BY7" s="126">
        <v>1</v>
      </c>
      <c r="BZ7" s="127">
        <f>IFERROR(BY7/BW7,"-")</f>
        <v>0.2</v>
      </c>
      <c r="CA7" s="128">
        <v>5000</v>
      </c>
      <c r="CB7" s="129">
        <f>IFERROR(CA7/BW7,"-")</f>
        <v>1000</v>
      </c>
      <c r="CC7" s="130">
        <v>1</v>
      </c>
      <c r="CD7" s="130"/>
      <c r="CE7" s="130"/>
      <c r="CF7" s="131">
        <v>3</v>
      </c>
      <c r="CG7" s="132">
        <f>IF(P7=0,"",IF(CF7=0,"",(CF7/P7)))</f>
        <v>0.061224489795918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0.061538461538462</v>
      </c>
      <c r="B10" s="39"/>
      <c r="C10" s="39"/>
      <c r="D10" s="39"/>
      <c r="E10" s="39"/>
      <c r="F10" s="39"/>
      <c r="G10" s="40" t="s">
        <v>91</v>
      </c>
      <c r="H10" s="40"/>
      <c r="I10" s="40"/>
      <c r="J10" s="333">
        <f>SUM(J6:J9)</f>
        <v>162500</v>
      </c>
      <c r="K10" s="41">
        <f>SUM(K6:K9)</f>
        <v>0</v>
      </c>
      <c r="L10" s="41">
        <f>SUM(L6:L9)</f>
        <v>0</v>
      </c>
      <c r="M10" s="41">
        <f>SUM(M6:M9)</f>
        <v>169</v>
      </c>
      <c r="N10" s="41">
        <f>SUM(N6:N9)</f>
        <v>62</v>
      </c>
      <c r="O10" s="41">
        <f>SUM(O6:O9)</f>
        <v>0</v>
      </c>
      <c r="P10" s="41">
        <f>SUM(P6:P9)</f>
        <v>62</v>
      </c>
      <c r="Q10" s="42">
        <f>IFERROR(P10/M10,"-")</f>
        <v>0.36686390532544</v>
      </c>
      <c r="R10" s="76">
        <f>SUM(R6:R9)</f>
        <v>4</v>
      </c>
      <c r="S10" s="76">
        <f>SUM(S6:S9)</f>
        <v>15</v>
      </c>
      <c r="T10" s="42">
        <f>IFERROR(R10/P10,"-")</f>
        <v>0.064516129032258</v>
      </c>
      <c r="U10" s="338">
        <f>IFERROR(J10/P10,"-")</f>
        <v>2620.9677419355</v>
      </c>
      <c r="V10" s="44">
        <f>SUM(V6:V9)</f>
        <v>1</v>
      </c>
      <c r="W10" s="42">
        <f>IFERROR(V10/P10,"-")</f>
        <v>0.016129032258065</v>
      </c>
      <c r="X10" s="333">
        <f>SUM(X6:X9)</f>
        <v>10000</v>
      </c>
      <c r="Y10" s="333">
        <f>IFERROR(X10/P10,"-")</f>
        <v>161.29032258065</v>
      </c>
      <c r="Z10" s="333">
        <f>IFERROR(X10/V10,"-")</f>
        <v>10000</v>
      </c>
      <c r="AA10" s="333">
        <f>X10-J10</f>
        <v>-152500</v>
      </c>
      <c r="AB10" s="45">
        <f>X10/J10</f>
        <v>0.061538461538462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92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93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94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95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96</v>
      </c>
      <c r="C6" s="347" t="s">
        <v>97</v>
      </c>
      <c r="D6" s="347" t="s">
        <v>98</v>
      </c>
      <c r="E6" s="175" t="s">
        <v>99</v>
      </c>
      <c r="F6" s="175" t="s">
        <v>100</v>
      </c>
      <c r="G6" s="340">
        <v>0</v>
      </c>
      <c r="H6" s="340">
        <v>3000</v>
      </c>
      <c r="I6" s="176">
        <v>0</v>
      </c>
      <c r="J6" s="176">
        <v>0</v>
      </c>
      <c r="K6" s="176">
        <v>1202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101</v>
      </c>
      <c r="C7" s="347"/>
      <c r="D7" s="347" t="s">
        <v>102</v>
      </c>
      <c r="E7" s="175" t="s">
        <v>103</v>
      </c>
      <c r="F7" s="175" t="s">
        <v>100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2</v>
      </c>
      <c r="M7" s="178">
        <v>2</v>
      </c>
      <c r="N7" s="179" t="str">
        <f>IFERROR(L7/K7,"-")</f>
        <v>-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0</v>
      </c>
      <c r="S7" s="181">
        <v>0</v>
      </c>
      <c r="T7" s="179">
        <f>IF(L7=0,"-",S7/L7)</f>
        <v>0</v>
      </c>
      <c r="U7" s="345"/>
      <c r="V7" s="346">
        <f>IFERROR(U7/L7,"-")</f>
        <v>0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>
        <f>IF(L7=0,"",IF(AS7=0,"",(AS7/L7)))</f>
        <v>0</v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>
        <v>1</v>
      </c>
      <c r="BC7" s="203">
        <f>IF(L7=0,"",IF(BB7=0,"",(BB7/L7)))</f>
        <v>0.5</v>
      </c>
      <c r="BD7" s="202"/>
      <c r="BE7" s="204">
        <f>IFERROR(BD7/BB7,"-")</f>
        <v>0</v>
      </c>
      <c r="BF7" s="205"/>
      <c r="BG7" s="206">
        <f>IFERROR(BF7/BB7,"-")</f>
        <v>0</v>
      </c>
      <c r="BH7" s="207"/>
      <c r="BI7" s="207"/>
      <c r="BJ7" s="207"/>
      <c r="BK7" s="208"/>
      <c r="BL7" s="209">
        <f>IF(L7=0,"",IF(BK7=0,"",(BK7/L7)))</f>
        <v>0</v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>
        <v>1</v>
      </c>
      <c r="BU7" s="216">
        <f>IF(L7=0,"",IF(BT7=0,"",(BT7/L7)))</f>
        <v>0.5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104</v>
      </c>
      <c r="C8" s="347"/>
      <c r="D8" s="347" t="s">
        <v>67</v>
      </c>
      <c r="E8" s="175" t="s">
        <v>105</v>
      </c>
      <c r="F8" s="175" t="s">
        <v>100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106</v>
      </c>
      <c r="C9" s="347"/>
      <c r="D9" s="347" t="s">
        <v>67</v>
      </c>
      <c r="E9" s="175" t="s">
        <v>107</v>
      </c>
      <c r="F9" s="175" t="s">
        <v>100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108</v>
      </c>
      <c r="C10" s="347"/>
      <c r="D10" s="347" t="s">
        <v>67</v>
      </c>
      <c r="E10" s="175" t="s">
        <v>109</v>
      </c>
      <c r="F10" s="175" t="s">
        <v>100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 t="str">
        <f>Y11</f>
        <v>0</v>
      </c>
      <c r="B11" s="347" t="s">
        <v>110</v>
      </c>
      <c r="C11" s="347"/>
      <c r="D11" s="347" t="s">
        <v>67</v>
      </c>
      <c r="E11" s="175" t="s">
        <v>111</v>
      </c>
      <c r="F11" s="175" t="s">
        <v>100</v>
      </c>
      <c r="G11" s="340">
        <v>0</v>
      </c>
      <c r="H11" s="340">
        <v>1700</v>
      </c>
      <c r="I11" s="176">
        <v>0</v>
      </c>
      <c r="J11" s="176">
        <v>0</v>
      </c>
      <c r="K11" s="176">
        <v>2</v>
      </c>
      <c r="L11" s="177">
        <v>0</v>
      </c>
      <c r="M11" s="178">
        <v>0</v>
      </c>
      <c r="N11" s="179">
        <f>IFERROR(L11/K11,"-")</f>
        <v>0</v>
      </c>
      <c r="O11" s="176">
        <v>0</v>
      </c>
      <c r="P11" s="176">
        <v>0</v>
      </c>
      <c r="Q11" s="179" t="str">
        <f>IFERROR(O11/L11,"-")</f>
        <v>-</v>
      </c>
      <c r="R11" s="180" t="str">
        <f>IFERROR(G11/SUM(L11:L11),"-")</f>
        <v>-</v>
      </c>
      <c r="S11" s="181">
        <v>0</v>
      </c>
      <c r="T11" s="179" t="str">
        <f>IF(L11=0,"-",S11/L11)</f>
        <v>-</v>
      </c>
      <c r="U11" s="345"/>
      <c r="V11" s="346" t="str">
        <f>IFERROR(U11/L11,"-")</f>
        <v>-</v>
      </c>
      <c r="W11" s="346" t="str">
        <f>IFERROR(U11/S11,"-")</f>
        <v>-</v>
      </c>
      <c r="X11" s="340">
        <f>SUM(U11:U11)-SUM(G11:G11)</f>
        <v>0</v>
      </c>
      <c r="Y11" s="183" t="str">
        <f>SUM(U11:U11)/SUM(G11:G11)</f>
        <v>0</v>
      </c>
      <c r="AA11" s="184"/>
      <c r="AB11" s="185" t="str">
        <f>IF(L11=0,"",IF(AA11=0,"",(AA11/L11)))</f>
        <v/>
      </c>
      <c r="AC11" s="184"/>
      <c r="AD11" s="186" t="str">
        <f>IFERROR(AC11/AA11,"-")</f>
        <v>-</v>
      </c>
      <c r="AE11" s="187"/>
      <c r="AF11" s="188" t="str">
        <f>IFERROR(AE11/AA11,"-")</f>
        <v>-</v>
      </c>
      <c r="AG11" s="189"/>
      <c r="AH11" s="189"/>
      <c r="AI11" s="189"/>
      <c r="AJ11" s="190"/>
      <c r="AK11" s="191" t="str">
        <f>IF(L11=0,"",IF(AJ11=0,"",(AJ11/L11)))</f>
        <v/>
      </c>
      <c r="AL11" s="190"/>
      <c r="AM11" s="192" t="str">
        <f>IFERROR(AL11/AJ11,"-")</f>
        <v>-</v>
      </c>
      <c r="AN11" s="193"/>
      <c r="AO11" s="194" t="str">
        <f>IFERROR(AN11/AJ11,"-")</f>
        <v>-</v>
      </c>
      <c r="AP11" s="195"/>
      <c r="AQ11" s="195"/>
      <c r="AR11" s="195"/>
      <c r="AS11" s="196"/>
      <c r="AT11" s="197" t="str">
        <f>IF(L11=0,"",IF(AS11=0,"",(AS11/L11)))</f>
        <v/>
      </c>
      <c r="AU11" s="196"/>
      <c r="AV11" s="198" t="str">
        <f>IFERROR(AU11/AS11,"-")</f>
        <v>-</v>
      </c>
      <c r="AW11" s="199"/>
      <c r="AX11" s="200" t="str">
        <f>IFERROR(AW11/AS11,"-")</f>
        <v>-</v>
      </c>
      <c r="AY11" s="201"/>
      <c r="AZ11" s="201"/>
      <c r="BA11" s="201"/>
      <c r="BB11" s="202"/>
      <c r="BC11" s="203" t="str">
        <f>IF(L11=0,"",IF(BB11=0,"",(BB11/L11)))</f>
        <v/>
      </c>
      <c r="BD11" s="202"/>
      <c r="BE11" s="204" t="str">
        <f>IFERROR(BD11/BB11,"-")</f>
        <v>-</v>
      </c>
      <c r="BF11" s="205"/>
      <c r="BG11" s="206" t="str">
        <f>IFERROR(BF11/BB11,"-")</f>
        <v>-</v>
      </c>
      <c r="BH11" s="207"/>
      <c r="BI11" s="207"/>
      <c r="BJ11" s="207"/>
      <c r="BK11" s="208"/>
      <c r="BL11" s="209" t="str">
        <f>IF(L11=0,"",IF(BK11=0,"",(BK11/L11)))</f>
        <v/>
      </c>
      <c r="BM11" s="210"/>
      <c r="BN11" s="211" t="str">
        <f>IFERROR(BM11/BK11,"-")</f>
        <v>-</v>
      </c>
      <c r="BO11" s="212"/>
      <c r="BP11" s="213" t="str">
        <f>IFERROR(BO11/BK11,"-")</f>
        <v>-</v>
      </c>
      <c r="BQ11" s="214"/>
      <c r="BR11" s="214"/>
      <c r="BS11" s="214"/>
      <c r="BT11" s="215"/>
      <c r="BU11" s="216" t="str">
        <f>IF(L11=0,"",IF(BT11=0,"",(BT11/L11)))</f>
        <v/>
      </c>
      <c r="BV11" s="217"/>
      <c r="BW11" s="218" t="str">
        <f>IFERROR(BV11/BT11,"-")</f>
        <v>-</v>
      </c>
      <c r="BX11" s="219"/>
      <c r="BY11" s="220" t="str">
        <f>IFERROR(BX11/BT11,"-")</f>
        <v>-</v>
      </c>
      <c r="BZ11" s="221"/>
      <c r="CA11" s="221"/>
      <c r="CB11" s="221"/>
      <c r="CC11" s="222"/>
      <c r="CD11" s="223" t="str">
        <f>IF(L11=0,"",IF(CC11=0,"",(CC11/L11)))</f>
        <v/>
      </c>
      <c r="CE11" s="224"/>
      <c r="CF11" s="225" t="str">
        <f>IFERROR(CE11/CC11,"-")</f>
        <v>-</v>
      </c>
      <c r="CG11" s="226"/>
      <c r="CH11" s="227" t="str">
        <f>IFERROR(CG11/CC11,"-")</f>
        <v>-</v>
      </c>
      <c r="CI11" s="228"/>
      <c r="CJ11" s="228"/>
      <c r="CK11" s="228"/>
      <c r="CL11" s="229">
        <v>0</v>
      </c>
      <c r="CM11" s="230"/>
      <c r="CN11" s="230"/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174" t="str">
        <f>Y12</f>
        <v>0</v>
      </c>
      <c r="B12" s="347" t="s">
        <v>112</v>
      </c>
      <c r="C12" s="347"/>
      <c r="D12" s="347" t="s">
        <v>67</v>
      </c>
      <c r="E12" s="175" t="s">
        <v>113</v>
      </c>
      <c r="F12" s="175" t="s">
        <v>100</v>
      </c>
      <c r="G12" s="340">
        <v>0</v>
      </c>
      <c r="H12" s="340">
        <v>1700</v>
      </c>
      <c r="I12" s="176">
        <v>0</v>
      </c>
      <c r="J12" s="176">
        <v>0</v>
      </c>
      <c r="K12" s="176">
        <v>0</v>
      </c>
      <c r="L12" s="177">
        <v>0</v>
      </c>
      <c r="M12" s="178">
        <v>0</v>
      </c>
      <c r="N12" s="179" t="str">
        <f>IFERROR(L12/K12,"-")</f>
        <v>-</v>
      </c>
      <c r="O12" s="176">
        <v>0</v>
      </c>
      <c r="P12" s="176">
        <v>0</v>
      </c>
      <c r="Q12" s="179" t="str">
        <f>IFERROR(O12/L12,"-")</f>
        <v>-</v>
      </c>
      <c r="R12" s="180" t="str">
        <f>IFERROR(G12/SUM(L12:L12),"-")</f>
        <v>-</v>
      </c>
      <c r="S12" s="181">
        <v>0</v>
      </c>
      <c r="T12" s="179" t="str">
        <f>IF(L12=0,"-",S12/L12)</f>
        <v>-</v>
      </c>
      <c r="U12" s="345"/>
      <c r="V12" s="346" t="str">
        <f>IFERROR(U12/L12,"-")</f>
        <v>-</v>
      </c>
      <c r="W12" s="346" t="str">
        <f>IFERROR(U12/S12,"-")</f>
        <v>-</v>
      </c>
      <c r="X12" s="340">
        <f>SUM(U12:U12)-SUM(G12:G12)</f>
        <v>0</v>
      </c>
      <c r="Y12" s="183" t="str">
        <f>SUM(U12:U12)/SUM(G12:G12)</f>
        <v>0</v>
      </c>
      <c r="AA12" s="184"/>
      <c r="AB12" s="185" t="str">
        <f>IF(L12=0,"",IF(AA12=0,"",(AA12/L12)))</f>
        <v/>
      </c>
      <c r="AC12" s="184"/>
      <c r="AD12" s="186" t="str">
        <f>IFERROR(AC12/AA12,"-")</f>
        <v>-</v>
      </c>
      <c r="AE12" s="187"/>
      <c r="AF12" s="188" t="str">
        <f>IFERROR(AE12/AA12,"-")</f>
        <v>-</v>
      </c>
      <c r="AG12" s="189"/>
      <c r="AH12" s="189"/>
      <c r="AI12" s="189"/>
      <c r="AJ12" s="190"/>
      <c r="AK12" s="191" t="str">
        <f>IF(L12=0,"",IF(AJ12=0,"",(AJ12/L12)))</f>
        <v/>
      </c>
      <c r="AL12" s="190"/>
      <c r="AM12" s="192" t="str">
        <f>IFERROR(AL12/AJ12,"-")</f>
        <v>-</v>
      </c>
      <c r="AN12" s="193"/>
      <c r="AO12" s="194" t="str">
        <f>IFERROR(AN12/AJ12,"-")</f>
        <v>-</v>
      </c>
      <c r="AP12" s="195"/>
      <c r="AQ12" s="195"/>
      <c r="AR12" s="195"/>
      <c r="AS12" s="196"/>
      <c r="AT12" s="197" t="str">
        <f>IF(L12=0,"",IF(AS12=0,"",(AS12/L12)))</f>
        <v/>
      </c>
      <c r="AU12" s="196"/>
      <c r="AV12" s="198" t="str">
        <f>IFERROR(AU12/AS12,"-")</f>
        <v>-</v>
      </c>
      <c r="AW12" s="199"/>
      <c r="AX12" s="200" t="str">
        <f>IFERROR(AW12/AS12,"-")</f>
        <v>-</v>
      </c>
      <c r="AY12" s="201"/>
      <c r="AZ12" s="201"/>
      <c r="BA12" s="201"/>
      <c r="BB12" s="202"/>
      <c r="BC12" s="203" t="str">
        <f>IF(L12=0,"",IF(BB12=0,"",(BB12/L12)))</f>
        <v/>
      </c>
      <c r="BD12" s="202"/>
      <c r="BE12" s="204" t="str">
        <f>IFERROR(BD12/BB12,"-")</f>
        <v>-</v>
      </c>
      <c r="BF12" s="205"/>
      <c r="BG12" s="206" t="str">
        <f>IFERROR(BF12/BB12,"-")</f>
        <v>-</v>
      </c>
      <c r="BH12" s="207"/>
      <c r="BI12" s="207"/>
      <c r="BJ12" s="207"/>
      <c r="BK12" s="208"/>
      <c r="BL12" s="209" t="str">
        <f>IF(L12=0,"",IF(BK12=0,"",(BK12/L12)))</f>
        <v/>
      </c>
      <c r="BM12" s="210"/>
      <c r="BN12" s="211" t="str">
        <f>IFERROR(BM12/BK12,"-")</f>
        <v>-</v>
      </c>
      <c r="BO12" s="212"/>
      <c r="BP12" s="213" t="str">
        <f>IFERROR(BO12/BK12,"-")</f>
        <v>-</v>
      </c>
      <c r="BQ12" s="214"/>
      <c r="BR12" s="214"/>
      <c r="BS12" s="214"/>
      <c r="BT12" s="215"/>
      <c r="BU12" s="216" t="str">
        <f>IF(L12=0,"",IF(BT12=0,"",(BT12/L12)))</f>
        <v/>
      </c>
      <c r="BV12" s="217"/>
      <c r="BW12" s="218" t="str">
        <f>IFERROR(BV12/BT12,"-")</f>
        <v>-</v>
      </c>
      <c r="BX12" s="219"/>
      <c r="BY12" s="220" t="str">
        <f>IFERROR(BX12/BT12,"-")</f>
        <v>-</v>
      </c>
      <c r="BZ12" s="221"/>
      <c r="CA12" s="221"/>
      <c r="CB12" s="221"/>
      <c r="CC12" s="222"/>
      <c r="CD12" s="223" t="str">
        <f>IF(L12=0,"",IF(CC12=0,"",(CC12/L12)))</f>
        <v/>
      </c>
      <c r="CE12" s="224"/>
      <c r="CF12" s="225" t="str">
        <f>IFERROR(CE12/CC12,"-")</f>
        <v>-</v>
      </c>
      <c r="CG12" s="226"/>
      <c r="CH12" s="227" t="str">
        <f>IFERROR(CG12/CC12,"-")</f>
        <v>-</v>
      </c>
      <c r="CI12" s="228"/>
      <c r="CJ12" s="228"/>
      <c r="CK12" s="228"/>
      <c r="CL12" s="229">
        <v>0</v>
      </c>
      <c r="CM12" s="230"/>
      <c r="CN12" s="230"/>
      <c r="CO12" s="230"/>
      <c r="CP12" s="231" t="str">
        <f>IF(AND(CN12=0,CO12=0),"",IF(AND(CN12&lt;=100000,CO12&lt;=100000),"",IF(CN12/CM12&gt;0.7,"男高",IF(CO12/CM12&gt;0.7,"女高",""))))</f>
        <v/>
      </c>
    </row>
    <row r="13" spans="1:96">
      <c r="A13" s="232"/>
      <c r="B13" s="151"/>
      <c r="C13" s="233"/>
      <c r="D13" s="234"/>
      <c r="E13" s="175"/>
      <c r="F13" s="175"/>
      <c r="G13" s="341"/>
      <c r="H13" s="341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172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232"/>
      <c r="B14" s="246"/>
      <c r="C14" s="176"/>
      <c r="D14" s="176"/>
      <c r="E14" s="247"/>
      <c r="F14" s="248"/>
      <c r="G14" s="342"/>
      <c r="H14" s="342"/>
      <c r="I14" s="235"/>
      <c r="J14" s="235"/>
      <c r="K14" s="176"/>
      <c r="L14" s="176"/>
      <c r="M14" s="176"/>
      <c r="N14" s="236"/>
      <c r="O14" s="236"/>
      <c r="P14" s="176"/>
      <c r="Q14" s="236"/>
      <c r="R14" s="182"/>
      <c r="S14" s="182"/>
      <c r="T14" s="182"/>
      <c r="U14" s="345"/>
      <c r="V14" s="345"/>
      <c r="W14" s="345"/>
      <c r="X14" s="345"/>
      <c r="Y14" s="236"/>
      <c r="Z14" s="249"/>
      <c r="AA14" s="237"/>
      <c r="AB14" s="238"/>
      <c r="AC14" s="237"/>
      <c r="AD14" s="239"/>
      <c r="AE14" s="240"/>
      <c r="AF14" s="241"/>
      <c r="AG14" s="242"/>
      <c r="AH14" s="242"/>
      <c r="AI14" s="242"/>
      <c r="AJ14" s="237"/>
      <c r="AK14" s="238"/>
      <c r="AL14" s="237"/>
      <c r="AM14" s="239"/>
      <c r="AN14" s="240"/>
      <c r="AO14" s="241"/>
      <c r="AP14" s="242"/>
      <c r="AQ14" s="242"/>
      <c r="AR14" s="242"/>
      <c r="AS14" s="237"/>
      <c r="AT14" s="238"/>
      <c r="AU14" s="237"/>
      <c r="AV14" s="239"/>
      <c r="AW14" s="240"/>
      <c r="AX14" s="241"/>
      <c r="AY14" s="242"/>
      <c r="AZ14" s="242"/>
      <c r="BA14" s="242"/>
      <c r="BB14" s="237"/>
      <c r="BC14" s="238"/>
      <c r="BD14" s="237"/>
      <c r="BE14" s="239"/>
      <c r="BF14" s="240"/>
      <c r="BG14" s="241"/>
      <c r="BH14" s="242"/>
      <c r="BI14" s="242"/>
      <c r="BJ14" s="242"/>
      <c r="BK14" s="173"/>
      <c r="BL14" s="243"/>
      <c r="BM14" s="237"/>
      <c r="BN14" s="239"/>
      <c r="BO14" s="240"/>
      <c r="BP14" s="241"/>
      <c r="BQ14" s="242"/>
      <c r="BR14" s="242"/>
      <c r="BS14" s="242"/>
      <c r="BT14" s="173"/>
      <c r="BU14" s="243"/>
      <c r="BV14" s="237"/>
      <c r="BW14" s="239"/>
      <c r="BX14" s="240"/>
      <c r="BY14" s="241"/>
      <c r="BZ14" s="242"/>
      <c r="CA14" s="242"/>
      <c r="CB14" s="242"/>
      <c r="CC14" s="173"/>
      <c r="CD14" s="243"/>
      <c r="CE14" s="237"/>
      <c r="CF14" s="239"/>
      <c r="CG14" s="240"/>
      <c r="CH14" s="241"/>
      <c r="CI14" s="242"/>
      <c r="CJ14" s="242"/>
      <c r="CK14" s="242"/>
      <c r="CL14" s="244"/>
      <c r="CM14" s="240"/>
      <c r="CN14" s="240"/>
      <c r="CO14" s="240"/>
      <c r="CP14" s="245"/>
    </row>
    <row r="15" spans="1:96">
      <c r="A15" s="166" t="str">
        <f>Y15</f>
        <v>0</v>
      </c>
      <c r="B15" s="250"/>
      <c r="C15" s="250"/>
      <c r="D15" s="250"/>
      <c r="E15" s="251" t="s">
        <v>114</v>
      </c>
      <c r="F15" s="251"/>
      <c r="G15" s="343">
        <f>SUM(G6:G14)</f>
        <v>0</v>
      </c>
      <c r="H15" s="343"/>
      <c r="I15" s="250">
        <f>SUM(I6:I14)</f>
        <v>0</v>
      </c>
      <c r="J15" s="250">
        <f>SUM(J6:J14)</f>
        <v>0</v>
      </c>
      <c r="K15" s="250">
        <f>SUM(K6:K14)</f>
        <v>1204</v>
      </c>
      <c r="L15" s="250">
        <f>SUM(L6:L14)</f>
        <v>2</v>
      </c>
      <c r="M15" s="250">
        <f>SUM(M6:M14)</f>
        <v>2</v>
      </c>
      <c r="N15" s="252">
        <f>IFERROR(L15/K15,"-")</f>
        <v>0.0016611295681063</v>
      </c>
      <c r="O15" s="253">
        <f>SUM(O6:O14)</f>
        <v>0</v>
      </c>
      <c r="P15" s="253">
        <f>SUM(P6:P14)</f>
        <v>2</v>
      </c>
      <c r="Q15" s="252">
        <f>IFERROR(O15/L15,"-")</f>
        <v>0</v>
      </c>
      <c r="R15" s="254">
        <f>IFERROR(G15/L15,"-")</f>
        <v>0</v>
      </c>
      <c r="S15" s="255">
        <f>SUM(S6:S14)</f>
        <v>0</v>
      </c>
      <c r="T15" s="252">
        <f>IFERROR(S15/L15,"-")</f>
        <v>0</v>
      </c>
      <c r="U15" s="343">
        <f>SUM(U6:U14)</f>
        <v>0</v>
      </c>
      <c r="V15" s="343">
        <f>IFERROR(U15/L15,"-")</f>
        <v>0</v>
      </c>
      <c r="W15" s="343" t="str">
        <f>IFERROR(U15/S15,"-")</f>
        <v>-</v>
      </c>
      <c r="X15" s="343">
        <f>U15-G15</f>
        <v>0</v>
      </c>
      <c r="Y15" s="256" t="str">
        <f>U15/G15</f>
        <v>0</v>
      </c>
      <c r="Z15" s="257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115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93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116</v>
      </c>
      <c r="C6" s="347" t="s">
        <v>117</v>
      </c>
      <c r="D6" s="347" t="s">
        <v>118</v>
      </c>
      <c r="E6" s="175" t="s">
        <v>119</v>
      </c>
      <c r="F6" s="175" t="s">
        <v>100</v>
      </c>
      <c r="G6" s="340">
        <v>0</v>
      </c>
      <c r="H6" s="176">
        <v>0</v>
      </c>
      <c r="I6" s="176">
        <v>0</v>
      </c>
      <c r="J6" s="176">
        <v>11900</v>
      </c>
      <c r="K6" s="177">
        <v>172</v>
      </c>
      <c r="L6" s="179">
        <f>IFERROR(K6/J6,"-")</f>
        <v>0.014453781512605</v>
      </c>
      <c r="M6" s="176">
        <v>1</v>
      </c>
      <c r="N6" s="176">
        <v>72</v>
      </c>
      <c r="O6" s="179">
        <f>IFERROR(M6/(K6),"-")</f>
        <v>0.0058139534883721</v>
      </c>
      <c r="P6" s="180">
        <f>IFERROR(G6/SUM(K6:K6),"-")</f>
        <v>0</v>
      </c>
      <c r="Q6" s="181">
        <v>16</v>
      </c>
      <c r="R6" s="179">
        <f>IF(K6=0,"-",Q6/K6)</f>
        <v>0.093023255813953</v>
      </c>
      <c r="S6" s="345">
        <v>189000</v>
      </c>
      <c r="T6" s="346">
        <f>IFERROR(S6/K6,"-")</f>
        <v>1098.8372093023</v>
      </c>
      <c r="U6" s="346">
        <f>IFERROR(S6/Q6,"-")</f>
        <v>11812.5</v>
      </c>
      <c r="V6" s="340">
        <f>SUM(S6:S6)-SUM(G6:G6)</f>
        <v>189000</v>
      </c>
      <c r="W6" s="183" t="str">
        <f>SUM(S6:S6)/SUM(G6:G6)</f>
        <v>0</v>
      </c>
      <c r="Y6" s="184">
        <v>1</v>
      </c>
      <c r="Z6" s="185">
        <f>IF(K6=0,"",IF(Y6=0,"",(Y6/K6)))</f>
        <v>0.0058139534883721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15</v>
      </c>
      <c r="AI6" s="191">
        <f>IF(K6=0,"",IF(AH6=0,"",(AH6/K6)))</f>
        <v>0.087209302325581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43</v>
      </c>
      <c r="AR6" s="197">
        <f>IF(K6=0,"",IF(AQ6=0,"",(AQ6/K6)))</f>
        <v>0.25</v>
      </c>
      <c r="AS6" s="196">
        <v>3</v>
      </c>
      <c r="AT6" s="198">
        <f>IFERROR(AS6/AQ6,"-")</f>
        <v>0.069767441860465</v>
      </c>
      <c r="AU6" s="199">
        <v>73000</v>
      </c>
      <c r="AV6" s="200">
        <f>IFERROR(AU6/AQ6,"-")</f>
        <v>1697.6744186047</v>
      </c>
      <c r="AW6" s="201"/>
      <c r="AX6" s="201">
        <v>2</v>
      </c>
      <c r="AY6" s="201">
        <v>1</v>
      </c>
      <c r="AZ6" s="202">
        <v>54</v>
      </c>
      <c r="BA6" s="203">
        <f>IF(K6=0,"",IF(AZ6=0,"",(AZ6/K6)))</f>
        <v>0.31395348837209</v>
      </c>
      <c r="BB6" s="202">
        <v>4</v>
      </c>
      <c r="BC6" s="204">
        <f>IFERROR(BB6/AZ6,"-")</f>
        <v>0.074074074074074</v>
      </c>
      <c r="BD6" s="205">
        <v>33000</v>
      </c>
      <c r="BE6" s="206">
        <f>IFERROR(BD6/AZ6,"-")</f>
        <v>611.11111111111</v>
      </c>
      <c r="BF6" s="207">
        <v>1</v>
      </c>
      <c r="BG6" s="207">
        <v>1</v>
      </c>
      <c r="BH6" s="207">
        <v>2</v>
      </c>
      <c r="BI6" s="208">
        <v>37</v>
      </c>
      <c r="BJ6" s="209">
        <f>IF(K6=0,"",IF(BI6=0,"",(BI6/K6)))</f>
        <v>0.21511627906977</v>
      </c>
      <c r="BK6" s="210">
        <v>5</v>
      </c>
      <c r="BL6" s="211">
        <f>IFERROR(BK6/BI6,"-")</f>
        <v>0.13513513513514</v>
      </c>
      <c r="BM6" s="212">
        <v>36000</v>
      </c>
      <c r="BN6" s="213">
        <f>IFERROR(BM6/BI6,"-")</f>
        <v>972.97297297297</v>
      </c>
      <c r="BO6" s="214">
        <v>3</v>
      </c>
      <c r="BP6" s="214">
        <v>1</v>
      </c>
      <c r="BQ6" s="214">
        <v>1</v>
      </c>
      <c r="BR6" s="215">
        <v>19</v>
      </c>
      <c r="BS6" s="216">
        <f>IF(K6=0,"",IF(BR6=0,"",(BR6/K6)))</f>
        <v>0.11046511627907</v>
      </c>
      <c r="BT6" s="217">
        <v>4</v>
      </c>
      <c r="BU6" s="218">
        <f>IFERROR(BT6/BR6,"-")</f>
        <v>0.21052631578947</v>
      </c>
      <c r="BV6" s="219">
        <v>47000</v>
      </c>
      <c r="BW6" s="220">
        <f>IFERROR(BV6/BR6,"-")</f>
        <v>2473.6842105263</v>
      </c>
      <c r="BX6" s="221">
        <v>1</v>
      </c>
      <c r="BY6" s="221"/>
      <c r="BZ6" s="221">
        <v>3</v>
      </c>
      <c r="CA6" s="222">
        <v>3</v>
      </c>
      <c r="CB6" s="223">
        <f>IF(K6=0,"",IF(CA6=0,"",(CA6/K6)))</f>
        <v>0.017441860465116</v>
      </c>
      <c r="CC6" s="224"/>
      <c r="CD6" s="225">
        <f>IFERROR(CC6/CA6,"-")</f>
        <v>0</v>
      </c>
      <c r="CE6" s="226"/>
      <c r="CF6" s="227">
        <f>IFERROR(CE6/CA6,"-")</f>
        <v>0</v>
      </c>
      <c r="CG6" s="228"/>
      <c r="CH6" s="228"/>
      <c r="CI6" s="228"/>
      <c r="CJ6" s="229">
        <v>16</v>
      </c>
      <c r="CK6" s="230">
        <v>189000</v>
      </c>
      <c r="CL6" s="230">
        <v>20000</v>
      </c>
      <c r="CM6" s="230">
        <v>57000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1.1535878446433</v>
      </c>
      <c r="B7" s="347" t="s">
        <v>120</v>
      </c>
      <c r="C7" s="347" t="s">
        <v>121</v>
      </c>
      <c r="D7" s="347" t="s">
        <v>122</v>
      </c>
      <c r="E7" s="175" t="s">
        <v>123</v>
      </c>
      <c r="F7" s="175" t="s">
        <v>100</v>
      </c>
      <c r="G7" s="340">
        <v>10083324</v>
      </c>
      <c r="H7" s="176">
        <v>0</v>
      </c>
      <c r="I7" s="176">
        <v>0</v>
      </c>
      <c r="J7" s="176">
        <v>394211</v>
      </c>
      <c r="K7" s="177">
        <v>2568</v>
      </c>
      <c r="L7" s="179">
        <f>IFERROR(K7/J7,"-")</f>
        <v>0.0065142778867155</v>
      </c>
      <c r="M7" s="176">
        <v>71</v>
      </c>
      <c r="N7" s="176">
        <v>1181</v>
      </c>
      <c r="O7" s="179">
        <f>IFERROR(M7/(K7),"-")</f>
        <v>0.027647975077882</v>
      </c>
      <c r="P7" s="180">
        <f>IFERROR(G7/SUM(K7:K7),"-")</f>
        <v>3926.5280373832</v>
      </c>
      <c r="Q7" s="181">
        <v>251</v>
      </c>
      <c r="R7" s="179">
        <f>IF(K7=0,"-",Q7/K7)</f>
        <v>0.097741433021807</v>
      </c>
      <c r="S7" s="345">
        <v>11632000</v>
      </c>
      <c r="T7" s="346">
        <f>IFERROR(S7/K7,"-")</f>
        <v>4529.5950155763</v>
      </c>
      <c r="U7" s="346">
        <f>IFERROR(S7/Q7,"-")</f>
        <v>46342.629482072</v>
      </c>
      <c r="V7" s="340">
        <f>SUM(S7:S7)-SUM(G7:G7)</f>
        <v>1548676</v>
      </c>
      <c r="W7" s="183">
        <f>SUM(S7:S7)/SUM(G7:G7)</f>
        <v>1.1535878446433</v>
      </c>
      <c r="Y7" s="184">
        <v>7</v>
      </c>
      <c r="Z7" s="185">
        <f>IF(K7=0,"",IF(Y7=0,"",(Y7/K7)))</f>
        <v>0.0027258566978193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63</v>
      </c>
      <c r="AI7" s="191">
        <f>IF(K7=0,"",IF(AH7=0,"",(AH7/K7)))</f>
        <v>0.024532710280374</v>
      </c>
      <c r="AJ7" s="190">
        <v>1</v>
      </c>
      <c r="AK7" s="192">
        <f>IFERROR(AJ7/AH7,"-")</f>
        <v>0.015873015873016</v>
      </c>
      <c r="AL7" s="193">
        <v>5000</v>
      </c>
      <c r="AM7" s="194">
        <f>IFERROR(AL7/AH7,"-")</f>
        <v>79.365079365079</v>
      </c>
      <c r="AN7" s="195">
        <v>1</v>
      </c>
      <c r="AO7" s="195"/>
      <c r="AP7" s="195"/>
      <c r="AQ7" s="196">
        <v>138</v>
      </c>
      <c r="AR7" s="197">
        <f>IF(K7=0,"",IF(AQ7=0,"",(AQ7/K7)))</f>
        <v>0.053738317757009</v>
      </c>
      <c r="AS7" s="196">
        <v>9</v>
      </c>
      <c r="AT7" s="198">
        <f>IFERROR(AS7/AQ7,"-")</f>
        <v>0.065217391304348</v>
      </c>
      <c r="AU7" s="199">
        <v>68000</v>
      </c>
      <c r="AV7" s="200">
        <f>IFERROR(AU7/AQ7,"-")</f>
        <v>492.75362318841</v>
      </c>
      <c r="AW7" s="201">
        <v>4</v>
      </c>
      <c r="AX7" s="201">
        <v>4</v>
      </c>
      <c r="AY7" s="201">
        <v>1</v>
      </c>
      <c r="AZ7" s="202">
        <v>1134</v>
      </c>
      <c r="BA7" s="203">
        <f>IF(K7=0,"",IF(AZ7=0,"",(AZ7/K7)))</f>
        <v>0.44158878504673</v>
      </c>
      <c r="BB7" s="202">
        <v>73</v>
      </c>
      <c r="BC7" s="204">
        <f>IFERROR(BB7/AZ7,"-")</f>
        <v>0.064373897707231</v>
      </c>
      <c r="BD7" s="205">
        <v>2348000</v>
      </c>
      <c r="BE7" s="206">
        <f>IFERROR(BD7/AZ7,"-")</f>
        <v>2070.5467372134</v>
      </c>
      <c r="BF7" s="207">
        <v>31</v>
      </c>
      <c r="BG7" s="207">
        <v>19</v>
      </c>
      <c r="BH7" s="207">
        <v>23</v>
      </c>
      <c r="BI7" s="208">
        <v>826</v>
      </c>
      <c r="BJ7" s="209">
        <f>IF(K7=0,"",IF(BI7=0,"",(BI7/K7)))</f>
        <v>0.32165109034268</v>
      </c>
      <c r="BK7" s="210">
        <v>90</v>
      </c>
      <c r="BL7" s="211">
        <f>IFERROR(BK7/BI7,"-")</f>
        <v>0.1089588377724</v>
      </c>
      <c r="BM7" s="212">
        <v>3722000</v>
      </c>
      <c r="BN7" s="213">
        <f>IFERROR(BM7/BI7,"-")</f>
        <v>4506.0532687651</v>
      </c>
      <c r="BO7" s="214">
        <v>40</v>
      </c>
      <c r="BP7" s="214">
        <v>18</v>
      </c>
      <c r="BQ7" s="214">
        <v>32</v>
      </c>
      <c r="BR7" s="215">
        <v>344</v>
      </c>
      <c r="BS7" s="216">
        <f>IF(K7=0,"",IF(BR7=0,"",(BR7/K7)))</f>
        <v>0.13395638629283</v>
      </c>
      <c r="BT7" s="217">
        <v>68</v>
      </c>
      <c r="BU7" s="218">
        <f>IFERROR(BT7/BR7,"-")</f>
        <v>0.19767441860465</v>
      </c>
      <c r="BV7" s="219">
        <v>5193000</v>
      </c>
      <c r="BW7" s="220">
        <f>IFERROR(BV7/BR7,"-")</f>
        <v>15095.930232558</v>
      </c>
      <c r="BX7" s="221">
        <v>18</v>
      </c>
      <c r="BY7" s="221">
        <v>10</v>
      </c>
      <c r="BZ7" s="221">
        <v>40</v>
      </c>
      <c r="CA7" s="222">
        <v>56</v>
      </c>
      <c r="CB7" s="223">
        <f>IF(K7=0,"",IF(CA7=0,"",(CA7/K7)))</f>
        <v>0.021806853582555</v>
      </c>
      <c r="CC7" s="224">
        <v>10</v>
      </c>
      <c r="CD7" s="225">
        <f>IFERROR(CC7/CA7,"-")</f>
        <v>0.17857142857143</v>
      </c>
      <c r="CE7" s="226">
        <v>296000</v>
      </c>
      <c r="CF7" s="227">
        <f>IFERROR(CE7/CA7,"-")</f>
        <v>5285.7142857143</v>
      </c>
      <c r="CG7" s="228">
        <v>2</v>
      </c>
      <c r="CH7" s="228">
        <v>3</v>
      </c>
      <c r="CI7" s="228">
        <v>5</v>
      </c>
      <c r="CJ7" s="229">
        <v>251</v>
      </c>
      <c r="CK7" s="230">
        <v>11632000</v>
      </c>
      <c r="CL7" s="230">
        <v>1097000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124</v>
      </c>
      <c r="C8" s="347" t="s">
        <v>121</v>
      </c>
      <c r="D8" s="347" t="s">
        <v>122</v>
      </c>
      <c r="E8" s="175" t="s">
        <v>125</v>
      </c>
      <c r="F8" s="175" t="s">
        <v>100</v>
      </c>
      <c r="G8" s="340">
        <v>0</v>
      </c>
      <c r="H8" s="176">
        <v>0</v>
      </c>
      <c r="I8" s="176">
        <v>0</v>
      </c>
      <c r="J8" s="176">
        <v>0</v>
      </c>
      <c r="K8" s="177">
        <v>0</v>
      </c>
      <c r="L8" s="179" t="str">
        <f>IFERROR(K8/J8,"-")</f>
        <v>-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1.9996406895636</v>
      </c>
      <c r="B9" s="347" t="s">
        <v>126</v>
      </c>
      <c r="C9" s="347" t="s">
        <v>121</v>
      </c>
      <c r="D9" s="347" t="s">
        <v>122</v>
      </c>
      <c r="E9" s="175" t="s">
        <v>127</v>
      </c>
      <c r="F9" s="175" t="s">
        <v>100</v>
      </c>
      <c r="G9" s="340">
        <v>640115</v>
      </c>
      <c r="H9" s="176">
        <v>0</v>
      </c>
      <c r="I9" s="176">
        <v>0</v>
      </c>
      <c r="J9" s="176">
        <v>11238</v>
      </c>
      <c r="K9" s="177">
        <v>210</v>
      </c>
      <c r="L9" s="179">
        <f>IFERROR(K9/J9,"-")</f>
        <v>0.018686599038975</v>
      </c>
      <c r="M9" s="176">
        <v>3</v>
      </c>
      <c r="N9" s="176">
        <v>88</v>
      </c>
      <c r="O9" s="179">
        <f>IFERROR(M9/(K9),"-")</f>
        <v>0.014285714285714</v>
      </c>
      <c r="P9" s="180">
        <f>IFERROR(G9/SUM(K9:K9),"-")</f>
        <v>3048.1666666667</v>
      </c>
      <c r="Q9" s="181">
        <v>21</v>
      </c>
      <c r="R9" s="179">
        <f>IF(K9=0,"-",Q9/K9)</f>
        <v>0.1</v>
      </c>
      <c r="S9" s="345">
        <v>1280000</v>
      </c>
      <c r="T9" s="346">
        <f>IFERROR(S9/K9,"-")</f>
        <v>6095.2380952381</v>
      </c>
      <c r="U9" s="346">
        <f>IFERROR(S9/Q9,"-")</f>
        <v>60952.380952381</v>
      </c>
      <c r="V9" s="340">
        <f>SUM(S9:S9)-SUM(G9:G9)</f>
        <v>639885</v>
      </c>
      <c r="W9" s="183">
        <f>SUM(S9:S9)/SUM(G9:G9)</f>
        <v>1.9996406895636</v>
      </c>
      <c r="Y9" s="184">
        <v>9</v>
      </c>
      <c r="Z9" s="185">
        <f>IF(K9=0,"",IF(Y9=0,"",(Y9/K9)))</f>
        <v>0.042857142857143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26</v>
      </c>
      <c r="AI9" s="191">
        <f>IF(K9=0,"",IF(AH9=0,"",(AH9/K9)))</f>
        <v>0.12380952380952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20</v>
      </c>
      <c r="AR9" s="197">
        <f>IF(K9=0,"",IF(AQ9=0,"",(AQ9/K9)))</f>
        <v>0.095238095238095</v>
      </c>
      <c r="AS9" s="196">
        <v>3</v>
      </c>
      <c r="AT9" s="198">
        <f>IFERROR(AS9/AQ9,"-")</f>
        <v>0.15</v>
      </c>
      <c r="AU9" s="199">
        <v>39000</v>
      </c>
      <c r="AV9" s="200">
        <f>IFERROR(AU9/AQ9,"-")</f>
        <v>1950</v>
      </c>
      <c r="AW9" s="201">
        <v>1</v>
      </c>
      <c r="AX9" s="201">
        <v>1</v>
      </c>
      <c r="AY9" s="201">
        <v>1</v>
      </c>
      <c r="AZ9" s="202">
        <v>34</v>
      </c>
      <c r="BA9" s="203">
        <f>IF(K9=0,"",IF(AZ9=0,"",(AZ9/K9)))</f>
        <v>0.16190476190476</v>
      </c>
      <c r="BB9" s="202">
        <v>1</v>
      </c>
      <c r="BC9" s="204">
        <f>IFERROR(BB9/AZ9,"-")</f>
        <v>0.029411764705882</v>
      </c>
      <c r="BD9" s="205">
        <v>2000</v>
      </c>
      <c r="BE9" s="206">
        <f>IFERROR(BD9/AZ9,"-")</f>
        <v>58.823529411765</v>
      </c>
      <c r="BF9" s="207">
        <v>1</v>
      </c>
      <c r="BG9" s="207"/>
      <c r="BH9" s="207"/>
      <c r="BI9" s="208">
        <v>70</v>
      </c>
      <c r="BJ9" s="209">
        <f>IF(K9=0,"",IF(BI9=0,"",(BI9/K9)))</f>
        <v>0.33333333333333</v>
      </c>
      <c r="BK9" s="210">
        <v>6</v>
      </c>
      <c r="BL9" s="211">
        <f>IFERROR(BK9/BI9,"-")</f>
        <v>0.085714285714286</v>
      </c>
      <c r="BM9" s="212">
        <v>386000</v>
      </c>
      <c r="BN9" s="213">
        <f>IFERROR(BM9/BI9,"-")</f>
        <v>5514.2857142857</v>
      </c>
      <c r="BO9" s="214">
        <v>2</v>
      </c>
      <c r="BP9" s="214"/>
      <c r="BQ9" s="214">
        <v>4</v>
      </c>
      <c r="BR9" s="215">
        <v>40</v>
      </c>
      <c r="BS9" s="216">
        <f>IF(K9=0,"",IF(BR9=0,"",(BR9/K9)))</f>
        <v>0.19047619047619</v>
      </c>
      <c r="BT9" s="217">
        <v>7</v>
      </c>
      <c r="BU9" s="218">
        <f>IFERROR(BT9/BR9,"-")</f>
        <v>0.175</v>
      </c>
      <c r="BV9" s="219">
        <v>163000</v>
      </c>
      <c r="BW9" s="220">
        <f>IFERROR(BV9/BR9,"-")</f>
        <v>4075</v>
      </c>
      <c r="BX9" s="221">
        <v>1</v>
      </c>
      <c r="BY9" s="221">
        <v>1</v>
      </c>
      <c r="BZ9" s="221">
        <v>5</v>
      </c>
      <c r="CA9" s="222">
        <v>11</v>
      </c>
      <c r="CB9" s="223">
        <f>IF(K9=0,"",IF(CA9=0,"",(CA9/K9)))</f>
        <v>0.052380952380952</v>
      </c>
      <c r="CC9" s="224">
        <v>4</v>
      </c>
      <c r="CD9" s="225">
        <f>IFERROR(CC9/CA9,"-")</f>
        <v>0.36363636363636</v>
      </c>
      <c r="CE9" s="226">
        <v>690000</v>
      </c>
      <c r="CF9" s="227">
        <f>IFERROR(CE9/CA9,"-")</f>
        <v>62727.272727273</v>
      </c>
      <c r="CG9" s="228">
        <v>1</v>
      </c>
      <c r="CH9" s="228"/>
      <c r="CI9" s="228">
        <v>3</v>
      </c>
      <c r="CJ9" s="229">
        <v>21</v>
      </c>
      <c r="CK9" s="230">
        <v>1280000</v>
      </c>
      <c r="CL9" s="230">
        <v>630000</v>
      </c>
      <c r="CM9" s="230">
        <v>3000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128</v>
      </c>
      <c r="F12" s="251"/>
      <c r="G12" s="343">
        <f>SUM(G6:G11)</f>
        <v>10723439</v>
      </c>
      <c r="H12" s="250">
        <f>SUM(H6:H11)</f>
        <v>0</v>
      </c>
      <c r="I12" s="250">
        <f>SUM(I6:I11)</f>
        <v>0</v>
      </c>
      <c r="J12" s="250">
        <f>SUM(J6:J11)</f>
        <v>417349</v>
      </c>
      <c r="K12" s="250">
        <f>SUM(K6:K11)</f>
        <v>2950</v>
      </c>
      <c r="L12" s="252">
        <f>IFERROR(K12/J12,"-")</f>
        <v>0.0070684247476333</v>
      </c>
      <c r="M12" s="253">
        <f>SUM(M6:M11)</f>
        <v>75</v>
      </c>
      <c r="N12" s="253">
        <f>SUM(N6:N11)</f>
        <v>1341</v>
      </c>
      <c r="O12" s="252">
        <f>IFERROR(M12/K12,"-")</f>
        <v>0.025423728813559</v>
      </c>
      <c r="P12" s="254">
        <f>IFERROR(G12/K12,"-")</f>
        <v>3635.0640677966</v>
      </c>
      <c r="Q12" s="255">
        <f>SUM(Q6:Q11)</f>
        <v>288</v>
      </c>
      <c r="R12" s="252">
        <f>IFERROR(Q12/K12,"-")</f>
        <v>0.097627118644068</v>
      </c>
      <c r="S12" s="343">
        <f>SUM(S6:S11)</f>
        <v>13101000</v>
      </c>
      <c r="T12" s="343">
        <f>IFERROR(S12/K12,"-")</f>
        <v>4441.0169491525</v>
      </c>
      <c r="U12" s="343">
        <f>IFERROR(S12/Q12,"-")</f>
        <v>45489.583333333</v>
      </c>
      <c r="V12" s="343">
        <f>S12-G12</f>
        <v>2377561</v>
      </c>
      <c r="W12" s="256">
        <f>S12/G12</f>
        <v>1.2217162796375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129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93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130</v>
      </c>
      <c r="C6" s="347" t="s">
        <v>131</v>
      </c>
      <c r="D6" s="347" t="s">
        <v>132</v>
      </c>
      <c r="E6" s="175" t="s">
        <v>133</v>
      </c>
      <c r="F6" s="175" t="s">
        <v>100</v>
      </c>
      <c r="G6" s="340">
        <v>0</v>
      </c>
      <c r="H6" s="176">
        <v>0</v>
      </c>
      <c r="I6" s="176">
        <v>0</v>
      </c>
      <c r="J6" s="176">
        <v>0</v>
      </c>
      <c r="K6" s="177">
        <v>4</v>
      </c>
      <c r="L6" s="179" t="str">
        <f>IFERROR(K6/J6,"-")</f>
        <v>-</v>
      </c>
      <c r="M6" s="176">
        <v>0</v>
      </c>
      <c r="N6" s="176">
        <v>1</v>
      </c>
      <c r="O6" s="179">
        <f>IFERROR(M6/(K6),"-")</f>
        <v>0</v>
      </c>
      <c r="P6" s="180">
        <f>IFERROR(G6/SUM(K6:K6),"-")</f>
        <v>0</v>
      </c>
      <c r="Q6" s="181">
        <v>1</v>
      </c>
      <c r="R6" s="179">
        <f>IF(K6=0,"-",Q6/K6)</f>
        <v>0.25</v>
      </c>
      <c r="S6" s="345">
        <v>4200</v>
      </c>
      <c r="T6" s="346">
        <f>IFERROR(S6/K6,"-")</f>
        <v>1050</v>
      </c>
      <c r="U6" s="346">
        <f>IFERROR(S6/Q6,"-")</f>
        <v>4200</v>
      </c>
      <c r="V6" s="340">
        <f>SUM(S6:S6)-SUM(G6:G6)</f>
        <v>4200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1</v>
      </c>
      <c r="AI6" s="191">
        <f>IF(K6=0,"",IF(AH6=0,"",(AH6/K6)))</f>
        <v>0.25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0.25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>
        <v>2</v>
      </c>
      <c r="BA6" s="203">
        <f>IF(K6=0,"",IF(AZ6=0,"",(AZ6/K6)))</f>
        <v>0.5</v>
      </c>
      <c r="BB6" s="202">
        <v>1</v>
      </c>
      <c r="BC6" s="204">
        <f>IFERROR(BB6/AZ6,"-")</f>
        <v>0.5</v>
      </c>
      <c r="BD6" s="205">
        <v>4200</v>
      </c>
      <c r="BE6" s="206">
        <f>IFERROR(BD6/AZ6,"-")</f>
        <v>2100</v>
      </c>
      <c r="BF6" s="207"/>
      <c r="BG6" s="207">
        <v>1</v>
      </c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1</v>
      </c>
      <c r="CK6" s="230">
        <v>4200</v>
      </c>
      <c r="CL6" s="230">
        <v>4200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134</v>
      </c>
      <c r="C7" s="347" t="s">
        <v>131</v>
      </c>
      <c r="D7" s="347" t="s">
        <v>132</v>
      </c>
      <c r="E7" s="175" t="s">
        <v>135</v>
      </c>
      <c r="F7" s="175" t="s">
        <v>100</v>
      </c>
      <c r="G7" s="340">
        <v>0</v>
      </c>
      <c r="H7" s="176">
        <v>0</v>
      </c>
      <c r="I7" s="176">
        <v>0</v>
      </c>
      <c r="J7" s="176">
        <v>0</v>
      </c>
      <c r="K7" s="177">
        <v>35</v>
      </c>
      <c r="L7" s="179" t="str">
        <f>IFERROR(K7/J7,"-")</f>
        <v>-</v>
      </c>
      <c r="M7" s="176">
        <v>0</v>
      </c>
      <c r="N7" s="176">
        <v>9</v>
      </c>
      <c r="O7" s="179">
        <f>IFERROR(M7/(K7),"-")</f>
        <v>0</v>
      </c>
      <c r="P7" s="180">
        <f>IFERROR(G7/SUM(K7:K7),"-")</f>
        <v>0</v>
      </c>
      <c r="Q7" s="181">
        <v>2</v>
      </c>
      <c r="R7" s="179">
        <f>IF(K7=0,"-",Q7/K7)</f>
        <v>0.057142857142857</v>
      </c>
      <c r="S7" s="345">
        <v>244400</v>
      </c>
      <c r="T7" s="346">
        <f>IFERROR(S7/K7,"-")</f>
        <v>6982.8571428571</v>
      </c>
      <c r="U7" s="346">
        <f>IFERROR(S7/Q7,"-")</f>
        <v>122200</v>
      </c>
      <c r="V7" s="340">
        <f>SUM(S7:S7)-SUM(G7:G7)</f>
        <v>244400</v>
      </c>
      <c r="W7" s="183" t="str">
        <f>SUM(S7:S7)/SUM(G7:G7)</f>
        <v>0</v>
      </c>
      <c r="Y7" s="184">
        <v>10</v>
      </c>
      <c r="Z7" s="185">
        <f>IF(K7=0,"",IF(Y7=0,"",(Y7/K7)))</f>
        <v>0.28571428571429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5</v>
      </c>
      <c r="AI7" s="191">
        <f>IF(K7=0,"",IF(AH7=0,"",(AH7/K7)))</f>
        <v>0.14285714285714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7</v>
      </c>
      <c r="AR7" s="197">
        <f>IF(K7=0,"",IF(AQ7=0,"",(AQ7/K7)))</f>
        <v>0.2</v>
      </c>
      <c r="AS7" s="196">
        <v>1</v>
      </c>
      <c r="AT7" s="198">
        <f>IFERROR(AS7/AQ7,"-")</f>
        <v>0.14285714285714</v>
      </c>
      <c r="AU7" s="199">
        <v>3000</v>
      </c>
      <c r="AV7" s="200">
        <f>IFERROR(AU7/AQ7,"-")</f>
        <v>428.57142857143</v>
      </c>
      <c r="AW7" s="201">
        <v>1</v>
      </c>
      <c r="AX7" s="201"/>
      <c r="AY7" s="201"/>
      <c r="AZ7" s="202">
        <v>10</v>
      </c>
      <c r="BA7" s="203">
        <f>IF(K7=0,"",IF(AZ7=0,"",(AZ7/K7)))</f>
        <v>0.28571428571429</v>
      </c>
      <c r="BB7" s="202">
        <v>1</v>
      </c>
      <c r="BC7" s="204">
        <f>IFERROR(BB7/AZ7,"-")</f>
        <v>0.1</v>
      </c>
      <c r="BD7" s="205">
        <v>241400</v>
      </c>
      <c r="BE7" s="206">
        <f>IFERROR(BD7/AZ7,"-")</f>
        <v>24140</v>
      </c>
      <c r="BF7" s="207"/>
      <c r="BG7" s="207"/>
      <c r="BH7" s="207">
        <v>1</v>
      </c>
      <c r="BI7" s="208">
        <v>2</v>
      </c>
      <c r="BJ7" s="209">
        <f>IF(K7=0,"",IF(BI7=0,"",(BI7/K7)))</f>
        <v>0.057142857142857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>
        <v>1</v>
      </c>
      <c r="BS7" s="216">
        <f>IF(K7=0,"",IF(BR7=0,"",(BR7/K7)))</f>
        <v>0.028571428571429</v>
      </c>
      <c r="BT7" s="217"/>
      <c r="BU7" s="218">
        <f>IFERROR(BT7/BR7,"-")</f>
        <v>0</v>
      </c>
      <c r="BV7" s="219"/>
      <c r="BW7" s="220">
        <f>IFERROR(BV7/BR7,"-")</f>
        <v>0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2</v>
      </c>
      <c r="CK7" s="230">
        <v>244400</v>
      </c>
      <c r="CL7" s="230">
        <v>241400</v>
      </c>
      <c r="CM7" s="230"/>
      <c r="CN7" s="231" t="str">
        <f>IF(AND(CL7=0,CM7=0),"",IF(AND(CL7&lt;=100000,CM7&lt;=100000),"",IF(CL7/CK7&gt;0.7,"男高",IF(CM7/CK7&gt;0.7,"女高",""))))</f>
        <v>男高</v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136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39</v>
      </c>
      <c r="L10" s="252" t="str">
        <f>IFERROR(K10/J10,"-")</f>
        <v>-</v>
      </c>
      <c r="M10" s="253">
        <f>SUM(M6:M9)</f>
        <v>0</v>
      </c>
      <c r="N10" s="253">
        <f>SUM(N6:N9)</f>
        <v>10</v>
      </c>
      <c r="O10" s="252">
        <f>IFERROR(M10/K10,"-")</f>
        <v>0</v>
      </c>
      <c r="P10" s="254">
        <f>IFERROR(G10/K10,"-")</f>
        <v>0</v>
      </c>
      <c r="Q10" s="255">
        <f>SUM(Q6:Q9)</f>
        <v>3</v>
      </c>
      <c r="R10" s="252">
        <f>IFERROR(Q10/K10,"-")</f>
        <v>0.076923076923077</v>
      </c>
      <c r="S10" s="343">
        <f>SUM(S6:S9)</f>
        <v>248600</v>
      </c>
      <c r="T10" s="343">
        <f>IFERROR(S10/K10,"-")</f>
        <v>6374.358974359</v>
      </c>
      <c r="U10" s="343">
        <f>IFERROR(S10/Q10,"-")</f>
        <v>82866.666666667</v>
      </c>
      <c r="V10" s="343">
        <f>S10-G10</f>
        <v>248600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