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<sst xmlns="http://schemas.openxmlformats.org/spreadsheetml/2006/main" uniqueCount="118">
  <si>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</si>
  <si>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</si>
  <si>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</si>
  <si>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</si>
  <si>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</si>
  <si>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</si>
  <si>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</si>
  <si>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</si>
  <si>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</si>
  <si>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</si>
  <si>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</si>
  <si>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</si>
  <si>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</si>
  <si>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</si>
  <si>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</si>
  <si>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</si>
  <si>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</si>
  <si>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</si>
  <si>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</si>
  <si>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</si>
  <si>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</si>
  <si>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</si>
  <si>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</si>
  <si>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</si>
  <si>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</si>
  <si>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</si>
  <si>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</si>
  <si>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</si>
  <si>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</si>
  <si>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</si>
  <si>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</si>
  <si>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</si>
  <si>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</si>
  <si>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</si>
  <si>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</si>
  <si>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</si>
  <si>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</si>
  <si>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</si>
  <si>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</si>
  <si>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</si>
  <si>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</si>
  <si>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</si>
  <si>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</si>
  <si>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</si>
  <si>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</si>
  <si>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</si>
  <si>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</si>
  <si>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</si>
  <si>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</si>
  <si>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</si>
  <si>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</si>
  <si>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</si>
  <si>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</si>
  <si>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</si>
  <si>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</si>
  <si>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</si>
  <si>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</si>
  <si>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</si>
  <si>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</si>
  <si>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</si>
  <si>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</si>
  <si>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</si>
  <si>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</si>
  <si>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sms_a1100</t>
  </si>
  <si>
    <t>徳間書店</t>
  </si>
  <si>
    <t>DVD4コマ_DVDとは違います</t>
  </si>
  <si>
    <t>i38</t>
  </si>
  <si>
    <t>アサヒ芸能.1W火</t>
  </si>
  <si>
    <t>DVD袋裏4C</t>
  </si>
  <si>
    <t>1月04日(火)</t>
  </si>
  <si>
    <t>smss2361</t>
  </si>
  <si>
    <t>空電</t>
  </si>
  <si>
    <t>雑誌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</si>
  <si>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</si>
  <si>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</si>
  <si>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</si>
  <si>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</si>
  <si>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</si>
  <si>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</si>
  <si>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</si>
  <si>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</si>
  <si>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1/1～1/31</t>
  </si>
  <si>
    <t>m_retry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</si>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</sst>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</v>
      </c>
      <c r="D6" s="330">
        <v>97500</v>
      </c>
      <c r="E6" s="79">
        <v>0</v>
      </c>
      <c r="F6" s="79">
        <v>0</v>
      </c>
      <c r="G6" s="79">
        <v>103</v>
      </c>
      <c r="H6" s="89">
        <v>27</v>
      </c>
      <c r="I6" s="90">
        <v>0</v>
      </c>
      <c r="J6" s="143">
        <f>H6+I6</f>
        <v>27</v>
      </c>
      <c r="K6" s="80">
        <f>IFERROR(J6/G6,"-")</f>
        <v>0.2621359223301</v>
      </c>
      <c r="L6" s="79">
        <v>0</v>
      </c>
      <c r="M6" s="79">
        <v>6</v>
      </c>
      <c r="N6" s="80">
        <f>IFERROR(L6/J6,"-")</f>
        <v>0</v>
      </c>
      <c r="O6" s="81">
        <f>IFERROR(D6/J6,"-")</f>
        <v>3611.1111111111</v>
      </c>
      <c r="P6" s="82">
        <v>0</v>
      </c>
      <c r="Q6" s="80">
        <f>IFERROR(P6/J6,"-")</f>
        <v>0</v>
      </c>
      <c r="R6" s="335">
        <v>0</v>
      </c>
      <c r="S6" s="336">
        <f>IFERROR(R6/J6,"-")</f>
        <v>0</v>
      </c>
      <c r="T6" s="336" t="str">
        <f>IFERROR(R6/P6,"-")</f>
        <v>-</v>
      </c>
      <c r="U6" s="330">
        <f>IFERROR(R6-D6,"-")</f>
        <v>-97500</v>
      </c>
      <c r="V6" s="83">
        <f>R6/D6</f>
        <v>0</v>
      </c>
      <c r="W6" s="77"/>
      <c r="X6" s="142"/>
    </row>
    <row r="7" spans="1:24">
      <c r="A7" s="78"/>
      <c r="B7" s="84" t="s">
        <v>24</v>
      </c>
      <c r="C7" s="84">
        <v>7</v>
      </c>
      <c r="D7" s="330">
        <v>0</v>
      </c>
      <c r="E7" s="79">
        <v>0</v>
      </c>
      <c r="F7" s="79">
        <v>0</v>
      </c>
      <c r="G7" s="79">
        <v>725</v>
      </c>
      <c r="H7" s="89">
        <v>2</v>
      </c>
      <c r="I7" s="90">
        <v>0</v>
      </c>
      <c r="J7" s="143">
        <f>H7+I7</f>
        <v>2</v>
      </c>
      <c r="K7" s="80">
        <f>IFERROR(J7/G7,"-")</f>
        <v>0.0027586206896552</v>
      </c>
      <c r="L7" s="79">
        <v>0</v>
      </c>
      <c r="M7" s="79">
        <v>2</v>
      </c>
      <c r="N7" s="80">
        <f>IFERROR(L7/J7,"-")</f>
        <v>0</v>
      </c>
      <c r="O7" s="81">
        <f>IFERROR(D7/J7,"-")</f>
        <v>0</v>
      </c>
      <c r="P7" s="82">
        <v>0</v>
      </c>
      <c r="Q7" s="80">
        <f>IFERROR(P7/J7,"-")</f>
        <v>0</v>
      </c>
      <c r="R7" s="335">
        <v>0</v>
      </c>
      <c r="S7" s="336">
        <f>IFERROR(R7/J7,"-")</f>
        <v>0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16311880</v>
      </c>
      <c r="E8" s="79">
        <v>0</v>
      </c>
      <c r="F8" s="79">
        <v>0</v>
      </c>
      <c r="G8" s="79">
        <v>437402</v>
      </c>
      <c r="H8" s="89">
        <v>4068</v>
      </c>
      <c r="I8" s="90">
        <v>73</v>
      </c>
      <c r="J8" s="143">
        <f>H8+I8</f>
        <v>4141</v>
      </c>
      <c r="K8" s="80">
        <f>IFERROR(J8/G8,"-")</f>
        <v>0.0094672635241723</v>
      </c>
      <c r="L8" s="79">
        <v>109</v>
      </c>
      <c r="M8" s="79">
        <v>1685</v>
      </c>
      <c r="N8" s="80">
        <f>IFERROR(L8/J8,"-")</f>
        <v>0.026322144409563</v>
      </c>
      <c r="O8" s="81">
        <f>IFERROR(D8/J8,"-")</f>
        <v>3939.116155518</v>
      </c>
      <c r="P8" s="82">
        <v>407</v>
      </c>
      <c r="Q8" s="80">
        <f>IFERROR(P8/J8,"-")</f>
        <v>0.098285438299928</v>
      </c>
      <c r="R8" s="335">
        <v>11899146</v>
      </c>
      <c r="S8" s="336">
        <f>IFERROR(R8/J8,"-")</f>
        <v>2873.4957739676</v>
      </c>
      <c r="T8" s="336">
        <f>IFERROR(R8/P8,"-")</f>
        <v>29236.230958231</v>
      </c>
      <c r="U8" s="330">
        <f>IFERROR(R8-D8,"-")</f>
        <v>-4412734</v>
      </c>
      <c r="V8" s="83">
        <f>R8/D8</f>
        <v>0.72947728894524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0</v>
      </c>
      <c r="H9" s="89">
        <v>29</v>
      </c>
      <c r="I9" s="90">
        <v>4</v>
      </c>
      <c r="J9" s="143">
        <f>H9+I9</f>
        <v>33</v>
      </c>
      <c r="K9" s="80" t="str">
        <f>IFERROR(J9/G9,"-")</f>
        <v>-</v>
      </c>
      <c r="L9" s="79">
        <v>0</v>
      </c>
      <c r="M9" s="79">
        <v>7</v>
      </c>
      <c r="N9" s="80">
        <f>IFERROR(L9/J9,"-")</f>
        <v>0</v>
      </c>
      <c r="O9" s="81">
        <f>IFERROR(D9/J9,"-")</f>
        <v>0</v>
      </c>
      <c r="P9" s="82">
        <v>1</v>
      </c>
      <c r="Q9" s="80">
        <f>IFERROR(P9/J9,"-")</f>
        <v>0.03030303030303</v>
      </c>
      <c r="R9" s="335">
        <v>5000</v>
      </c>
      <c r="S9" s="336">
        <f>IFERROR(R9/J9,"-")</f>
        <v>151.51515151515</v>
      </c>
      <c r="T9" s="336">
        <f>IFERROR(R9/P9,"-")</f>
        <v>5000</v>
      </c>
      <c r="U9" s="330">
        <f>IFERROR(R9-D9,"-")</f>
        <v>5000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16409380</v>
      </c>
      <c r="E12" s="41">
        <f>SUM(E6:E10)</f>
        <v>0</v>
      </c>
      <c r="F12" s="41">
        <f>SUM(F6:F10)</f>
        <v>0</v>
      </c>
      <c r="G12" s="41">
        <f>SUM(G6:G10)</f>
        <v>438230</v>
      </c>
      <c r="H12" s="41">
        <f>SUM(H6:H10)</f>
        <v>4126</v>
      </c>
      <c r="I12" s="41">
        <f>SUM(I6:I10)</f>
        <v>77</v>
      </c>
      <c r="J12" s="41">
        <f>SUM(J6:J10)</f>
        <v>4203</v>
      </c>
      <c r="K12" s="42">
        <f>IFERROR(J12/G12,"-")</f>
        <v>0.0095908541177008</v>
      </c>
      <c r="L12" s="76">
        <f>SUM(L6:L10)</f>
        <v>109</v>
      </c>
      <c r="M12" s="76">
        <f>SUM(M6:M10)</f>
        <v>1700</v>
      </c>
      <c r="N12" s="42">
        <f>IFERROR(L12/J12,"-")</f>
        <v>0.025933856768975</v>
      </c>
      <c r="O12" s="43">
        <f>IFERROR(D12/J12,"-")</f>
        <v>3904.206519153</v>
      </c>
      <c r="P12" s="44">
        <f>SUM(P6:P10)</f>
        <v>408</v>
      </c>
      <c r="Q12" s="42">
        <f>IFERROR(P12/J12,"-")</f>
        <v>0.097073518915061</v>
      </c>
      <c r="R12" s="333">
        <f>SUM(R6:R10)</f>
        <v>11904146</v>
      </c>
      <c r="S12" s="333">
        <f>IFERROR(R12/J12,"-")</f>
        <v>2832.2974066143</v>
      </c>
      <c r="T12" s="333">
        <f>IFERROR(P12/P12,"-")</f>
        <v>1</v>
      </c>
      <c r="U12" s="333">
        <f>SUM(U6:U10)</f>
        <v>-4505234</v>
      </c>
      <c r="V12" s="45">
        <f>IFERROR(R12/D12,"-")</f>
        <v>0.72544764031304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63</v>
      </c>
      <c r="C6" s="347" t="s">
        <v>64</v>
      </c>
      <c r="D6" s="347" t="s">
        <v>65</v>
      </c>
      <c r="E6" s="347"/>
      <c r="F6" s="347" t="s">
        <v>66</v>
      </c>
      <c r="G6" s="88" t="s">
        <v>67</v>
      </c>
      <c r="H6" s="88" t="s">
        <v>68</v>
      </c>
      <c r="I6" s="88" t="s">
        <v>69</v>
      </c>
      <c r="J6" s="330">
        <v>97500</v>
      </c>
      <c r="K6" s="79">
        <v>0</v>
      </c>
      <c r="L6" s="79">
        <v>0</v>
      </c>
      <c r="M6" s="79">
        <v>81</v>
      </c>
      <c r="N6" s="89">
        <v>11</v>
      </c>
      <c r="O6" s="90">
        <v>0</v>
      </c>
      <c r="P6" s="91">
        <f>N6+O6</f>
        <v>11</v>
      </c>
      <c r="Q6" s="80">
        <f>IFERROR(P6/M6,"-")</f>
        <v>0.1358024691358</v>
      </c>
      <c r="R6" s="79">
        <v>0</v>
      </c>
      <c r="S6" s="79">
        <v>4</v>
      </c>
      <c r="T6" s="80">
        <f>IFERROR(R6/(P6),"-")</f>
        <v>0</v>
      </c>
      <c r="U6" s="336">
        <f>IFERROR(J6/SUM(N6:O7),"-")</f>
        <v>3611.1111111111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-97500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0.45454545454545</v>
      </c>
      <c r="BY6" s="126">
        <v>1</v>
      </c>
      <c r="BZ6" s="127">
        <f>IFERROR(BY6/BW6,"-")</f>
        <v>0.2</v>
      </c>
      <c r="CA6" s="128">
        <v>3000</v>
      </c>
      <c r="CB6" s="129">
        <f>IFERROR(CA6/BW6,"-")</f>
        <v>600</v>
      </c>
      <c r="CC6" s="130">
        <v>1</v>
      </c>
      <c r="CD6" s="130"/>
      <c r="CE6" s="130"/>
      <c r="CF6" s="131">
        <v>1</v>
      </c>
      <c r="CG6" s="132">
        <f>IF(P6=0,"",IF(CF6=0,"",(CF6/P6)))</f>
        <v>0.090909090909091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0</v>
      </c>
      <c r="L7" s="79">
        <v>0</v>
      </c>
      <c r="M7" s="79">
        <v>22</v>
      </c>
      <c r="N7" s="89">
        <v>16</v>
      </c>
      <c r="O7" s="90">
        <v>0</v>
      </c>
      <c r="P7" s="91">
        <f>N7+O7</f>
        <v>16</v>
      </c>
      <c r="Q7" s="80">
        <f>IFERROR(P7/M7,"-")</f>
        <v>0.72727272727273</v>
      </c>
      <c r="R7" s="79">
        <v>0</v>
      </c>
      <c r="S7" s="79">
        <v>2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0.1875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7</v>
      </c>
      <c r="BO7" s="118">
        <f>IF(P7=0,"",IF(BN7=0,"",(BN7/P7)))</f>
        <v>0.4375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0.0625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4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72</v>
      </c>
      <c r="H10" s="40"/>
      <c r="I10" s="40"/>
      <c r="J10" s="333">
        <f>SUM(J6:J9)</f>
        <v>97500</v>
      </c>
      <c r="K10" s="41">
        <f>SUM(K6:K9)</f>
        <v>0</v>
      </c>
      <c r="L10" s="41">
        <f>SUM(L6:L9)</f>
        <v>0</v>
      </c>
      <c r="M10" s="41">
        <f>SUM(M6:M9)</f>
        <v>103</v>
      </c>
      <c r="N10" s="41">
        <f>SUM(N6:N9)</f>
        <v>27</v>
      </c>
      <c r="O10" s="41">
        <f>SUM(O6:O9)</f>
        <v>0</v>
      </c>
      <c r="P10" s="41">
        <f>SUM(P6:P9)</f>
        <v>27</v>
      </c>
      <c r="Q10" s="42">
        <f>IFERROR(P10/M10,"-")</f>
        <v>0.2621359223301</v>
      </c>
      <c r="R10" s="76">
        <f>SUM(R6:R9)</f>
        <v>0</v>
      </c>
      <c r="S10" s="76">
        <f>SUM(S6:S9)</f>
        <v>6</v>
      </c>
      <c r="T10" s="42">
        <f>IFERROR(R10/P10,"-")</f>
        <v>0</v>
      </c>
      <c r="U10" s="338">
        <f>IFERROR(J10/P10,"-")</f>
        <v>3611.1111111111</v>
      </c>
      <c r="V10" s="44">
        <f>SUM(V6:V9)</f>
        <v>0</v>
      </c>
      <c r="W10" s="42">
        <f>IFERROR(V10/P10,"-")</f>
        <v>0</v>
      </c>
      <c r="X10" s="333">
        <f>SUM(X6:X9)</f>
        <v>0</v>
      </c>
      <c r="Y10" s="333">
        <f>IFERROR(X10/P10,"-")</f>
        <v>0</v>
      </c>
      <c r="Z10" s="333" t="str">
        <f>IFERROR(X10/V10,"-")</f>
        <v>-</v>
      </c>
      <c r="AA10" s="333">
        <f>X10-J10</f>
        <v>-97500</v>
      </c>
      <c r="AB10" s="45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73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74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75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76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77</v>
      </c>
      <c r="C6" s="347" t="s">
        <v>78</v>
      </c>
      <c r="D6" s="347" t="s">
        <v>79</v>
      </c>
      <c r="E6" s="175" t="s">
        <v>80</v>
      </c>
      <c r="F6" s="175" t="s">
        <v>81</v>
      </c>
      <c r="G6" s="340">
        <v>0</v>
      </c>
      <c r="H6" s="340">
        <v>3000</v>
      </c>
      <c r="I6" s="176">
        <v>0</v>
      </c>
      <c r="J6" s="176">
        <v>0</v>
      </c>
      <c r="K6" s="176">
        <v>718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82</v>
      </c>
      <c r="C7" s="347"/>
      <c r="D7" s="347" t="s">
        <v>83</v>
      </c>
      <c r="E7" s="175" t="s">
        <v>84</v>
      </c>
      <c r="F7" s="175" t="s">
        <v>81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2</v>
      </c>
      <c r="M7" s="178">
        <v>2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>
        <v>2</v>
      </c>
      <c r="BL7" s="209">
        <f>IF(L7=0,"",IF(BK7=0,"",(BK7/L7)))</f>
        <v>1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85</v>
      </c>
      <c r="C8" s="347"/>
      <c r="D8" s="347" t="s">
        <v>66</v>
      </c>
      <c r="E8" s="175" t="s">
        <v>86</v>
      </c>
      <c r="F8" s="175" t="s">
        <v>81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87</v>
      </c>
      <c r="C9" s="347"/>
      <c r="D9" s="347" t="s">
        <v>66</v>
      </c>
      <c r="E9" s="175" t="s">
        <v>88</v>
      </c>
      <c r="F9" s="175" t="s">
        <v>81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89</v>
      </c>
      <c r="C10" s="347"/>
      <c r="D10" s="347" t="s">
        <v>66</v>
      </c>
      <c r="E10" s="175" t="s">
        <v>90</v>
      </c>
      <c r="F10" s="175" t="s">
        <v>81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91</v>
      </c>
      <c r="C11" s="347"/>
      <c r="D11" s="347" t="s">
        <v>66</v>
      </c>
      <c r="E11" s="175" t="s">
        <v>92</v>
      </c>
      <c r="F11" s="175" t="s">
        <v>81</v>
      </c>
      <c r="G11" s="340">
        <v>0</v>
      </c>
      <c r="H11" s="340">
        <v>1700</v>
      </c>
      <c r="I11" s="176">
        <v>0</v>
      </c>
      <c r="J11" s="176">
        <v>0</v>
      </c>
      <c r="K11" s="176">
        <v>7</v>
      </c>
      <c r="L11" s="177">
        <v>0</v>
      </c>
      <c r="M11" s="178">
        <v>0</v>
      </c>
      <c r="N11" s="179">
        <f>IFERROR(L11/K11,"-")</f>
        <v>0</v>
      </c>
      <c r="O11" s="176">
        <v>0</v>
      </c>
      <c r="P11" s="176">
        <v>0</v>
      </c>
      <c r="Q11" s="179" t="str">
        <f>IFERROR(O11/L11,"-")</f>
        <v>-</v>
      </c>
      <c r="R11" s="180" t="str">
        <f>IFERROR(G11/SUM(L11:L11),"-")</f>
        <v>-</v>
      </c>
      <c r="S11" s="181">
        <v>0</v>
      </c>
      <c r="T11" s="179" t="str">
        <f>IF(L11=0,"-",S11/L11)</f>
        <v>-</v>
      </c>
      <c r="U11" s="345"/>
      <c r="V11" s="346" t="str">
        <f>IFERROR(U11/L11,"-")</f>
        <v>-</v>
      </c>
      <c r="W11" s="346" t="str">
        <f>IFERROR(U11/S11,"-")</f>
        <v>-</v>
      </c>
      <c r="X11" s="340">
        <f>SUM(U11:U11)-SUM(G11:G11)</f>
        <v>0</v>
      </c>
      <c r="Y11" s="183" t="str">
        <f>SUM(U11:U11)/SUM(G11:G11)</f>
        <v>0</v>
      </c>
      <c r="AA11" s="184"/>
      <c r="AB11" s="185" t="str">
        <f>IF(L11=0,"",IF(AA11=0,"",(AA11/L11)))</f>
        <v/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 t="str">
        <f>IF(L11=0,"",IF(AJ11=0,"",(AJ11/L11)))</f>
        <v/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/>
      <c r="AT11" s="197" t="str">
        <f>IF(L11=0,"",IF(AS11=0,"",(AS11/L11)))</f>
        <v/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 t="str">
        <f>IF(L11=0,"",IF(BB11=0,"",(BB11/L11)))</f>
        <v/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 t="str">
        <f>IF(L11=0,"",IF(BK11=0,"",(BK11/L11)))</f>
        <v/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 t="str">
        <f>IF(L11=0,"",IF(BT11=0,"",(BT11/L11)))</f>
        <v/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 t="str">
        <f>IF(L11=0,"",IF(CC11=0,"",(CC11/L11)))</f>
        <v/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 t="str">
        <f>Y12</f>
        <v>0</v>
      </c>
      <c r="B12" s="347" t="s">
        <v>93</v>
      </c>
      <c r="C12" s="347"/>
      <c r="D12" s="347" t="s">
        <v>66</v>
      </c>
      <c r="E12" s="175" t="s">
        <v>94</v>
      </c>
      <c r="F12" s="175" t="s">
        <v>81</v>
      </c>
      <c r="G12" s="340">
        <v>0</v>
      </c>
      <c r="H12" s="340">
        <v>1700</v>
      </c>
      <c r="I12" s="176">
        <v>0</v>
      </c>
      <c r="J12" s="176">
        <v>0</v>
      </c>
      <c r="K12" s="176">
        <v>0</v>
      </c>
      <c r="L12" s="177">
        <v>0</v>
      </c>
      <c r="M12" s="178">
        <v>0</v>
      </c>
      <c r="N12" s="179" t="str">
        <f>IFERROR(L12/K12,"-")</f>
        <v>-</v>
      </c>
      <c r="O12" s="176">
        <v>0</v>
      </c>
      <c r="P12" s="176">
        <v>0</v>
      </c>
      <c r="Q12" s="179" t="str">
        <f>IFERROR(O12/L12,"-")</f>
        <v>-</v>
      </c>
      <c r="R12" s="180" t="str">
        <f>IFERROR(G12/SUM(L12:L12),"-")</f>
        <v>-</v>
      </c>
      <c r="S12" s="181">
        <v>0</v>
      </c>
      <c r="T12" s="179" t="str">
        <f>IF(L12=0,"-",S12/L12)</f>
        <v>-</v>
      </c>
      <c r="U12" s="345"/>
      <c r="V12" s="346" t="str">
        <f>IFERROR(U12/L12,"-")</f>
        <v>-</v>
      </c>
      <c r="W12" s="346" t="str">
        <f>IFERROR(U12/S12,"-")</f>
        <v>-</v>
      </c>
      <c r="X12" s="340">
        <f>SUM(U12:U12)-SUM(G12:G12)</f>
        <v>0</v>
      </c>
      <c r="Y12" s="183" t="str">
        <f>SUM(U12:U12)/SUM(G12:G12)</f>
        <v>0</v>
      </c>
      <c r="AA12" s="184"/>
      <c r="AB12" s="185" t="str">
        <f>IF(L12=0,"",IF(AA12=0,"",(AA12/L12)))</f>
        <v/>
      </c>
      <c r="AC12" s="184"/>
      <c r="AD12" s="186" t="str">
        <f>IFERROR(AC12/AA12,"-")</f>
        <v>-</v>
      </c>
      <c r="AE12" s="187"/>
      <c r="AF12" s="188" t="str">
        <f>IFERROR(AE12/AA12,"-")</f>
        <v>-</v>
      </c>
      <c r="AG12" s="189"/>
      <c r="AH12" s="189"/>
      <c r="AI12" s="189"/>
      <c r="AJ12" s="190"/>
      <c r="AK12" s="191" t="str">
        <f>IF(L12=0,"",IF(AJ12=0,"",(AJ12/L12)))</f>
        <v/>
      </c>
      <c r="AL12" s="190"/>
      <c r="AM12" s="192" t="str">
        <f>IFERROR(AL12/AJ12,"-")</f>
        <v>-</v>
      </c>
      <c r="AN12" s="193"/>
      <c r="AO12" s="194" t="str">
        <f>IFERROR(AN12/AJ12,"-")</f>
        <v>-</v>
      </c>
      <c r="AP12" s="195"/>
      <c r="AQ12" s="195"/>
      <c r="AR12" s="195"/>
      <c r="AS12" s="196"/>
      <c r="AT12" s="197" t="str">
        <f>IF(L12=0,"",IF(AS12=0,"",(AS12/L12)))</f>
        <v/>
      </c>
      <c r="AU12" s="196"/>
      <c r="AV12" s="198" t="str">
        <f>IFERROR(AU12/AS12,"-")</f>
        <v>-</v>
      </c>
      <c r="AW12" s="199"/>
      <c r="AX12" s="200" t="str">
        <f>IFERROR(AW12/AS12,"-")</f>
        <v>-</v>
      </c>
      <c r="AY12" s="201"/>
      <c r="AZ12" s="201"/>
      <c r="BA12" s="201"/>
      <c r="BB12" s="202"/>
      <c r="BC12" s="203" t="str">
        <f>IF(L12=0,"",IF(BB12=0,"",(BB12/L12)))</f>
        <v/>
      </c>
      <c r="BD12" s="202"/>
      <c r="BE12" s="204" t="str">
        <f>IFERROR(BD12/BB12,"-")</f>
        <v>-</v>
      </c>
      <c r="BF12" s="205"/>
      <c r="BG12" s="206" t="str">
        <f>IFERROR(BF12/BB12,"-")</f>
        <v>-</v>
      </c>
      <c r="BH12" s="207"/>
      <c r="BI12" s="207"/>
      <c r="BJ12" s="207"/>
      <c r="BK12" s="208"/>
      <c r="BL12" s="209" t="str">
        <f>IF(L12=0,"",IF(BK12=0,"",(BK12/L12)))</f>
        <v/>
      </c>
      <c r="BM12" s="210"/>
      <c r="BN12" s="211" t="str">
        <f>IFERROR(BM12/BK12,"-")</f>
        <v>-</v>
      </c>
      <c r="BO12" s="212"/>
      <c r="BP12" s="213" t="str">
        <f>IFERROR(BO12/BK12,"-")</f>
        <v>-</v>
      </c>
      <c r="BQ12" s="214"/>
      <c r="BR12" s="214"/>
      <c r="BS12" s="214"/>
      <c r="BT12" s="215"/>
      <c r="BU12" s="216" t="str">
        <f>IF(L12=0,"",IF(BT12=0,"",(BT12/L12)))</f>
        <v/>
      </c>
      <c r="BV12" s="217"/>
      <c r="BW12" s="218" t="str">
        <f>IFERROR(BV12/BT12,"-")</f>
        <v>-</v>
      </c>
      <c r="BX12" s="219"/>
      <c r="BY12" s="220" t="str">
        <f>IFERROR(BX12/BT12,"-")</f>
        <v>-</v>
      </c>
      <c r="BZ12" s="221"/>
      <c r="CA12" s="221"/>
      <c r="CB12" s="221"/>
      <c r="CC12" s="222"/>
      <c r="CD12" s="223" t="str">
        <f>IF(L12=0,"",IF(CC12=0,"",(CC12/L12)))</f>
        <v/>
      </c>
      <c r="CE12" s="224"/>
      <c r="CF12" s="225" t="str">
        <f>IFERROR(CE12/CC12,"-")</f>
        <v>-</v>
      </c>
      <c r="CG12" s="226"/>
      <c r="CH12" s="227" t="str">
        <f>IFERROR(CG12/CC12,"-")</f>
        <v>-</v>
      </c>
      <c r="CI12" s="228"/>
      <c r="CJ12" s="228"/>
      <c r="CK12" s="228"/>
      <c r="CL12" s="229">
        <v>0</v>
      </c>
      <c r="CM12" s="230"/>
      <c r="CN12" s="230"/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 t="str">
        <f>Y15</f>
        <v>0</v>
      </c>
      <c r="B15" s="250"/>
      <c r="C15" s="250"/>
      <c r="D15" s="250"/>
      <c r="E15" s="251" t="s">
        <v>95</v>
      </c>
      <c r="F15" s="251"/>
      <c r="G15" s="343">
        <f>SUM(G6:G14)</f>
        <v>0</v>
      </c>
      <c r="H15" s="343"/>
      <c r="I15" s="250">
        <f>SUM(I6:I14)</f>
        <v>0</v>
      </c>
      <c r="J15" s="250">
        <f>SUM(J6:J14)</f>
        <v>0</v>
      </c>
      <c r="K15" s="250">
        <f>SUM(K6:K14)</f>
        <v>725</v>
      </c>
      <c r="L15" s="250">
        <f>SUM(L6:L14)</f>
        <v>2</v>
      </c>
      <c r="M15" s="250">
        <f>SUM(M6:M14)</f>
        <v>2</v>
      </c>
      <c r="N15" s="252">
        <f>IFERROR(L15/K15,"-")</f>
        <v>0.0027586206896552</v>
      </c>
      <c r="O15" s="253">
        <f>SUM(O6:O14)</f>
        <v>0</v>
      </c>
      <c r="P15" s="253">
        <f>SUM(P6:P14)</f>
        <v>2</v>
      </c>
      <c r="Q15" s="252">
        <f>IFERROR(O15/L15,"-")</f>
        <v>0</v>
      </c>
      <c r="R15" s="254">
        <f>IFERROR(G15/L15,"-")</f>
        <v>0</v>
      </c>
      <c r="S15" s="255">
        <f>SUM(S6:S14)</f>
        <v>0</v>
      </c>
      <c r="T15" s="252">
        <f>IFERROR(S15/L15,"-")</f>
        <v>0</v>
      </c>
      <c r="U15" s="343">
        <f>SUM(U6:U14)</f>
        <v>0</v>
      </c>
      <c r="V15" s="343">
        <f>IFERROR(U15/L15,"-")</f>
        <v>0</v>
      </c>
      <c r="W15" s="343" t="str">
        <f>IFERROR(U15/S15,"-")</f>
        <v>-</v>
      </c>
      <c r="X15" s="343">
        <f>U15-G15</f>
        <v>0</v>
      </c>
      <c r="Y15" s="256" t="str">
        <f>U15/G15</f>
        <v>0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74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97</v>
      </c>
      <c r="C6" s="347" t="s">
        <v>98</v>
      </c>
      <c r="D6" s="347" t="s">
        <v>99</v>
      </c>
      <c r="E6" s="175" t="s">
        <v>100</v>
      </c>
      <c r="F6" s="175" t="s">
        <v>81</v>
      </c>
      <c r="G6" s="340">
        <v>0</v>
      </c>
      <c r="H6" s="176">
        <v>0</v>
      </c>
      <c r="I6" s="176">
        <v>0</v>
      </c>
      <c r="J6" s="176">
        <v>18228</v>
      </c>
      <c r="K6" s="177">
        <v>332</v>
      </c>
      <c r="L6" s="179">
        <f>IFERROR(K6/J6,"-")</f>
        <v>0.018213737107746</v>
      </c>
      <c r="M6" s="176">
        <v>13</v>
      </c>
      <c r="N6" s="176">
        <v>145</v>
      </c>
      <c r="O6" s="179">
        <f>IFERROR(M6/(K6),"-")</f>
        <v>0.039156626506024</v>
      </c>
      <c r="P6" s="180">
        <f>IFERROR(G6/SUM(K6:K6),"-")</f>
        <v>0</v>
      </c>
      <c r="Q6" s="181">
        <v>35</v>
      </c>
      <c r="R6" s="179">
        <f>IF(K6=0,"-",Q6/K6)</f>
        <v>0.10542168674699</v>
      </c>
      <c r="S6" s="345">
        <v>961000</v>
      </c>
      <c r="T6" s="346">
        <f>IFERROR(S6/K6,"-")</f>
        <v>2894.578313253</v>
      </c>
      <c r="U6" s="346">
        <f>IFERROR(S6/Q6,"-")</f>
        <v>27457.142857143</v>
      </c>
      <c r="V6" s="340">
        <f>SUM(S6:S6)-SUM(G6:G6)</f>
        <v>961000</v>
      </c>
      <c r="W6" s="183" t="str">
        <f>SUM(S6:S6)/SUM(G6:G6)</f>
        <v>0</v>
      </c>
      <c r="Y6" s="184">
        <v>3</v>
      </c>
      <c r="Z6" s="185">
        <f>IF(K6=0,"",IF(Y6=0,"",(Y6/K6)))</f>
        <v>0.0090361445783133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28</v>
      </c>
      <c r="AI6" s="191">
        <f>IF(K6=0,"",IF(AH6=0,"",(AH6/K6)))</f>
        <v>0.08433734939759</v>
      </c>
      <c r="AJ6" s="190">
        <v>1</v>
      </c>
      <c r="AK6" s="192">
        <f>IFERROR(AJ6/AH6,"-")</f>
        <v>0.035714285714286</v>
      </c>
      <c r="AL6" s="193">
        <v>3000</v>
      </c>
      <c r="AM6" s="194">
        <f>IFERROR(AL6/AH6,"-")</f>
        <v>107.14285714286</v>
      </c>
      <c r="AN6" s="195">
        <v>1</v>
      </c>
      <c r="AO6" s="195"/>
      <c r="AP6" s="195"/>
      <c r="AQ6" s="196">
        <v>79</v>
      </c>
      <c r="AR6" s="197">
        <f>IF(K6=0,"",IF(AQ6=0,"",(AQ6/K6)))</f>
        <v>0.23795180722892</v>
      </c>
      <c r="AS6" s="196">
        <v>3</v>
      </c>
      <c r="AT6" s="198">
        <f>IFERROR(AS6/AQ6,"-")</f>
        <v>0.037974683544304</v>
      </c>
      <c r="AU6" s="199">
        <v>117000</v>
      </c>
      <c r="AV6" s="200">
        <f>IFERROR(AU6/AQ6,"-")</f>
        <v>1481.0126582278</v>
      </c>
      <c r="AW6" s="201">
        <v>2</v>
      </c>
      <c r="AX6" s="201"/>
      <c r="AY6" s="201">
        <v>1</v>
      </c>
      <c r="AZ6" s="202">
        <v>116</v>
      </c>
      <c r="BA6" s="203">
        <f>IF(K6=0,"",IF(AZ6=0,"",(AZ6/K6)))</f>
        <v>0.34939759036145</v>
      </c>
      <c r="BB6" s="202">
        <v>11</v>
      </c>
      <c r="BC6" s="204">
        <f>IFERROR(BB6/AZ6,"-")</f>
        <v>0.094827586206897</v>
      </c>
      <c r="BD6" s="205">
        <v>47000</v>
      </c>
      <c r="BE6" s="206">
        <f>IFERROR(BD6/AZ6,"-")</f>
        <v>405.1724137931</v>
      </c>
      <c r="BF6" s="207">
        <v>9</v>
      </c>
      <c r="BG6" s="207">
        <v>2</v>
      </c>
      <c r="BH6" s="207"/>
      <c r="BI6" s="208">
        <v>68</v>
      </c>
      <c r="BJ6" s="209">
        <f>IF(K6=0,"",IF(BI6=0,"",(BI6/K6)))</f>
        <v>0.20481927710843</v>
      </c>
      <c r="BK6" s="210">
        <v>14</v>
      </c>
      <c r="BL6" s="211">
        <f>IFERROR(BK6/BI6,"-")</f>
        <v>0.20588235294118</v>
      </c>
      <c r="BM6" s="212">
        <v>304000</v>
      </c>
      <c r="BN6" s="213">
        <f>IFERROR(BM6/BI6,"-")</f>
        <v>4470.5882352941</v>
      </c>
      <c r="BO6" s="214">
        <v>6</v>
      </c>
      <c r="BP6" s="214">
        <v>3</v>
      </c>
      <c r="BQ6" s="214">
        <v>5</v>
      </c>
      <c r="BR6" s="215">
        <v>34</v>
      </c>
      <c r="BS6" s="216">
        <f>IF(K6=0,"",IF(BR6=0,"",(BR6/K6)))</f>
        <v>0.10240963855422</v>
      </c>
      <c r="BT6" s="217">
        <v>6</v>
      </c>
      <c r="BU6" s="218">
        <f>IFERROR(BT6/BR6,"-")</f>
        <v>0.17647058823529</v>
      </c>
      <c r="BV6" s="219">
        <v>490000</v>
      </c>
      <c r="BW6" s="220">
        <f>IFERROR(BV6/BR6,"-")</f>
        <v>14411.764705882</v>
      </c>
      <c r="BX6" s="221">
        <v>2</v>
      </c>
      <c r="BY6" s="221">
        <v>1</v>
      </c>
      <c r="BZ6" s="221">
        <v>3</v>
      </c>
      <c r="CA6" s="222">
        <v>4</v>
      </c>
      <c r="CB6" s="223">
        <f>IF(K6=0,"",IF(CA6=0,"",(CA6/K6)))</f>
        <v>0.012048192771084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35</v>
      </c>
      <c r="CK6" s="230">
        <v>961000</v>
      </c>
      <c r="CL6" s="230">
        <v>225000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0.65719408360796</v>
      </c>
      <c r="B7" s="347" t="s">
        <v>101</v>
      </c>
      <c r="C7" s="347" t="s">
        <v>102</v>
      </c>
      <c r="D7" s="347" t="s">
        <v>103</v>
      </c>
      <c r="E7" s="175" t="s">
        <v>104</v>
      </c>
      <c r="F7" s="175" t="s">
        <v>81</v>
      </c>
      <c r="G7" s="340">
        <v>15490319</v>
      </c>
      <c r="H7" s="176">
        <v>0</v>
      </c>
      <c r="I7" s="176">
        <v>0</v>
      </c>
      <c r="J7" s="176">
        <v>406416</v>
      </c>
      <c r="K7" s="177">
        <v>3569</v>
      </c>
      <c r="L7" s="179">
        <f>IFERROR(K7/J7,"-")</f>
        <v>0.0087816424550215</v>
      </c>
      <c r="M7" s="176">
        <v>90</v>
      </c>
      <c r="N7" s="176">
        <v>1456</v>
      </c>
      <c r="O7" s="179">
        <f>IFERROR(M7/(K7),"-")</f>
        <v>0.025217147660409</v>
      </c>
      <c r="P7" s="180">
        <f>IFERROR(G7/SUM(K7:K7),"-")</f>
        <v>4340.2406836649</v>
      </c>
      <c r="Q7" s="181">
        <v>346</v>
      </c>
      <c r="R7" s="179">
        <f>IF(K7=0,"-",Q7/K7)</f>
        <v>0.096945923227795</v>
      </c>
      <c r="S7" s="345">
        <v>10180146</v>
      </c>
      <c r="T7" s="346">
        <f>IFERROR(S7/K7,"-")</f>
        <v>2852.3804987391</v>
      </c>
      <c r="U7" s="346">
        <f>IFERROR(S7/Q7,"-")</f>
        <v>29422.387283237</v>
      </c>
      <c r="V7" s="340">
        <f>SUM(S7:S7)-SUM(G7:G7)</f>
        <v>-5310173</v>
      </c>
      <c r="W7" s="183">
        <f>SUM(S7:S7)/SUM(G7:G7)</f>
        <v>0.65719408360796</v>
      </c>
      <c r="Y7" s="184">
        <v>12</v>
      </c>
      <c r="Z7" s="185">
        <f>IF(K7=0,"",IF(Y7=0,"",(Y7/K7)))</f>
        <v>0.0033622863547212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10</v>
      </c>
      <c r="AI7" s="191">
        <f>IF(K7=0,"",IF(AH7=0,"",(AH7/K7)))</f>
        <v>0.002801905295601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118</v>
      </c>
      <c r="AR7" s="197">
        <f>IF(K7=0,"",IF(AQ7=0,"",(AQ7/K7)))</f>
        <v>0.033062482488092</v>
      </c>
      <c r="AS7" s="196">
        <v>10</v>
      </c>
      <c r="AT7" s="198">
        <f>IFERROR(AS7/AQ7,"-")</f>
        <v>0.084745762711864</v>
      </c>
      <c r="AU7" s="199">
        <v>198846</v>
      </c>
      <c r="AV7" s="200">
        <f>IFERROR(AU7/AQ7,"-")</f>
        <v>1685.1355932203</v>
      </c>
      <c r="AW7" s="201">
        <v>6</v>
      </c>
      <c r="AX7" s="201"/>
      <c r="AY7" s="201">
        <v>4</v>
      </c>
      <c r="AZ7" s="202">
        <v>1485</v>
      </c>
      <c r="BA7" s="203">
        <f>IF(K7=0,"",IF(AZ7=0,"",(AZ7/K7)))</f>
        <v>0.41608293639675</v>
      </c>
      <c r="BB7" s="202">
        <v>107</v>
      </c>
      <c r="BC7" s="204">
        <f>IFERROR(BB7/AZ7,"-")</f>
        <v>0.072053872053872</v>
      </c>
      <c r="BD7" s="205">
        <v>1704000</v>
      </c>
      <c r="BE7" s="206">
        <f>IFERROR(BD7/AZ7,"-")</f>
        <v>1147.4747474747</v>
      </c>
      <c r="BF7" s="207">
        <v>58</v>
      </c>
      <c r="BG7" s="207">
        <v>21</v>
      </c>
      <c r="BH7" s="207">
        <v>28</v>
      </c>
      <c r="BI7" s="208">
        <v>1393</v>
      </c>
      <c r="BJ7" s="209">
        <f>IF(K7=0,"",IF(BI7=0,"",(BI7/K7)))</f>
        <v>0.39030540767722</v>
      </c>
      <c r="BK7" s="210">
        <v>150</v>
      </c>
      <c r="BL7" s="211">
        <f>IFERROR(BK7/BI7,"-")</f>
        <v>0.10768126346016</v>
      </c>
      <c r="BM7" s="212">
        <v>5394000</v>
      </c>
      <c r="BN7" s="213">
        <f>IFERROR(BM7/BI7,"-")</f>
        <v>3872.2182340273</v>
      </c>
      <c r="BO7" s="214">
        <v>61</v>
      </c>
      <c r="BP7" s="214">
        <v>26</v>
      </c>
      <c r="BQ7" s="214">
        <v>63</v>
      </c>
      <c r="BR7" s="215">
        <v>479</v>
      </c>
      <c r="BS7" s="216">
        <f>IF(K7=0,"",IF(BR7=0,"",(BR7/K7)))</f>
        <v>0.13421126365929</v>
      </c>
      <c r="BT7" s="217">
        <v>67</v>
      </c>
      <c r="BU7" s="218">
        <f>IFERROR(BT7/BR7,"-")</f>
        <v>0.13987473903967</v>
      </c>
      <c r="BV7" s="219">
        <v>2530000</v>
      </c>
      <c r="BW7" s="220">
        <f>IFERROR(BV7/BR7,"-")</f>
        <v>5281.8371607516</v>
      </c>
      <c r="BX7" s="221">
        <v>26</v>
      </c>
      <c r="BY7" s="221">
        <v>10</v>
      </c>
      <c r="BZ7" s="221">
        <v>31</v>
      </c>
      <c r="CA7" s="222">
        <v>72</v>
      </c>
      <c r="CB7" s="223">
        <f>IF(K7=0,"",IF(CA7=0,"",(CA7/K7)))</f>
        <v>0.020173718128327</v>
      </c>
      <c r="CC7" s="224">
        <v>12</v>
      </c>
      <c r="CD7" s="225">
        <f>IFERROR(CC7/CA7,"-")</f>
        <v>0.16666666666667</v>
      </c>
      <c r="CE7" s="226">
        <v>353300</v>
      </c>
      <c r="CF7" s="227">
        <f>IFERROR(CE7/CA7,"-")</f>
        <v>4906.9444444444</v>
      </c>
      <c r="CG7" s="228">
        <v>6</v>
      </c>
      <c r="CH7" s="228">
        <v>3</v>
      </c>
      <c r="CI7" s="228">
        <v>3</v>
      </c>
      <c r="CJ7" s="229">
        <v>346</v>
      </c>
      <c r="CK7" s="230">
        <v>10180146</v>
      </c>
      <c r="CL7" s="230">
        <v>526000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105</v>
      </c>
      <c r="C8" s="347" t="s">
        <v>102</v>
      </c>
      <c r="D8" s="347" t="s">
        <v>103</v>
      </c>
      <c r="E8" s="175" t="s">
        <v>106</v>
      </c>
      <c r="F8" s="175" t="s">
        <v>81</v>
      </c>
      <c r="G8" s="340">
        <v>0</v>
      </c>
      <c r="H8" s="176">
        <v>0</v>
      </c>
      <c r="I8" s="176">
        <v>0</v>
      </c>
      <c r="J8" s="176">
        <v>9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0.92263386407096</v>
      </c>
      <c r="B9" s="347" t="s">
        <v>107</v>
      </c>
      <c r="C9" s="347" t="s">
        <v>102</v>
      </c>
      <c r="D9" s="347" t="s">
        <v>103</v>
      </c>
      <c r="E9" s="175" t="s">
        <v>108</v>
      </c>
      <c r="F9" s="175" t="s">
        <v>81</v>
      </c>
      <c r="G9" s="340">
        <v>821561</v>
      </c>
      <c r="H9" s="176">
        <v>0</v>
      </c>
      <c r="I9" s="176">
        <v>0</v>
      </c>
      <c r="J9" s="176">
        <v>12749</v>
      </c>
      <c r="K9" s="177">
        <v>240</v>
      </c>
      <c r="L9" s="179">
        <f>IFERROR(K9/J9,"-")</f>
        <v>0.018825005882814</v>
      </c>
      <c r="M9" s="176">
        <v>6</v>
      </c>
      <c r="N9" s="176">
        <v>84</v>
      </c>
      <c r="O9" s="179">
        <f>IFERROR(M9/(K9),"-")</f>
        <v>0.025</v>
      </c>
      <c r="P9" s="180">
        <f>IFERROR(G9/SUM(K9:K9),"-")</f>
        <v>3423.1708333333</v>
      </c>
      <c r="Q9" s="181">
        <v>26</v>
      </c>
      <c r="R9" s="179">
        <f>IF(K9=0,"-",Q9/K9)</f>
        <v>0.10833333333333</v>
      </c>
      <c r="S9" s="345">
        <v>758000</v>
      </c>
      <c r="T9" s="346">
        <f>IFERROR(S9/K9,"-")</f>
        <v>3158.3333333333</v>
      </c>
      <c r="U9" s="346">
        <f>IFERROR(S9/Q9,"-")</f>
        <v>29153.846153846</v>
      </c>
      <c r="V9" s="340">
        <f>SUM(S9:S9)-SUM(G9:G9)</f>
        <v>-63561</v>
      </c>
      <c r="W9" s="183">
        <f>SUM(S9:S9)/SUM(G9:G9)</f>
        <v>0.92263386407096</v>
      </c>
      <c r="Y9" s="184">
        <v>4</v>
      </c>
      <c r="Z9" s="185">
        <f>IF(K9=0,"",IF(Y9=0,"",(Y9/K9)))</f>
        <v>0.016666666666667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20</v>
      </c>
      <c r="AI9" s="191">
        <f>IF(K9=0,"",IF(AH9=0,"",(AH9/K9)))</f>
        <v>0.083333333333333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15</v>
      </c>
      <c r="AR9" s="197">
        <f>IF(K9=0,"",IF(AQ9=0,"",(AQ9/K9)))</f>
        <v>0.0625</v>
      </c>
      <c r="AS9" s="196"/>
      <c r="AT9" s="198">
        <f>IFERROR(AS9/AQ9,"-")</f>
        <v>0</v>
      </c>
      <c r="AU9" s="199"/>
      <c r="AV9" s="200">
        <f>IFERROR(AU9/AQ9,"-")</f>
        <v>0</v>
      </c>
      <c r="AW9" s="201"/>
      <c r="AX9" s="201"/>
      <c r="AY9" s="201"/>
      <c r="AZ9" s="202">
        <v>51</v>
      </c>
      <c r="BA9" s="203">
        <f>IF(K9=0,"",IF(AZ9=0,"",(AZ9/K9)))</f>
        <v>0.2125</v>
      </c>
      <c r="BB9" s="202">
        <v>3</v>
      </c>
      <c r="BC9" s="204">
        <f>IFERROR(BB9/AZ9,"-")</f>
        <v>0.058823529411765</v>
      </c>
      <c r="BD9" s="205">
        <v>19000</v>
      </c>
      <c r="BE9" s="206">
        <f>IFERROR(BD9/AZ9,"-")</f>
        <v>372.54901960784</v>
      </c>
      <c r="BF9" s="207">
        <v>2</v>
      </c>
      <c r="BG9" s="207"/>
      <c r="BH9" s="207">
        <v>1</v>
      </c>
      <c r="BI9" s="208">
        <v>90</v>
      </c>
      <c r="BJ9" s="209">
        <f>IF(K9=0,"",IF(BI9=0,"",(BI9/K9)))</f>
        <v>0.375</v>
      </c>
      <c r="BK9" s="210">
        <v>9</v>
      </c>
      <c r="BL9" s="211">
        <f>IFERROR(BK9/BI9,"-")</f>
        <v>0.1</v>
      </c>
      <c r="BM9" s="212">
        <v>368000</v>
      </c>
      <c r="BN9" s="213">
        <f>IFERROR(BM9/BI9,"-")</f>
        <v>4088.8888888889</v>
      </c>
      <c r="BO9" s="214">
        <v>3</v>
      </c>
      <c r="BP9" s="214">
        <v>3</v>
      </c>
      <c r="BQ9" s="214">
        <v>3</v>
      </c>
      <c r="BR9" s="215">
        <v>41</v>
      </c>
      <c r="BS9" s="216">
        <f>IF(K9=0,"",IF(BR9=0,"",(BR9/K9)))</f>
        <v>0.17083333333333</v>
      </c>
      <c r="BT9" s="217">
        <v>10</v>
      </c>
      <c r="BU9" s="218">
        <f>IFERROR(BT9/BR9,"-")</f>
        <v>0.24390243902439</v>
      </c>
      <c r="BV9" s="219">
        <v>308000</v>
      </c>
      <c r="BW9" s="220">
        <f>IFERROR(BV9/BR9,"-")</f>
        <v>7512.1951219512</v>
      </c>
      <c r="BX9" s="221">
        <v>4</v>
      </c>
      <c r="BY9" s="221">
        <v>1</v>
      </c>
      <c r="BZ9" s="221">
        <v>5</v>
      </c>
      <c r="CA9" s="222">
        <v>19</v>
      </c>
      <c r="CB9" s="223">
        <f>IF(K9=0,"",IF(CA9=0,"",(CA9/K9)))</f>
        <v>0.079166666666667</v>
      </c>
      <c r="CC9" s="224">
        <v>4</v>
      </c>
      <c r="CD9" s="225">
        <f>IFERROR(CC9/CA9,"-")</f>
        <v>0.21052631578947</v>
      </c>
      <c r="CE9" s="226">
        <v>63000</v>
      </c>
      <c r="CF9" s="227">
        <f>IFERROR(CE9/CA9,"-")</f>
        <v>3315.7894736842</v>
      </c>
      <c r="CG9" s="228"/>
      <c r="CH9" s="228">
        <v>1</v>
      </c>
      <c r="CI9" s="228">
        <v>3</v>
      </c>
      <c r="CJ9" s="229">
        <v>26</v>
      </c>
      <c r="CK9" s="230">
        <v>758000</v>
      </c>
      <c r="CL9" s="230">
        <v>303000</v>
      </c>
      <c r="CM9" s="230">
        <v>3000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109</v>
      </c>
      <c r="F12" s="251"/>
      <c r="G12" s="343">
        <f>SUM(G6:G11)</f>
        <v>16311880</v>
      </c>
      <c r="H12" s="250">
        <f>SUM(H6:H11)</f>
        <v>0</v>
      </c>
      <c r="I12" s="250">
        <f>SUM(I6:I11)</f>
        <v>0</v>
      </c>
      <c r="J12" s="250">
        <f>SUM(J6:J11)</f>
        <v>437402</v>
      </c>
      <c r="K12" s="250">
        <f>SUM(K6:K11)</f>
        <v>4141</v>
      </c>
      <c r="L12" s="252">
        <f>IFERROR(K12/J12,"-")</f>
        <v>0.0094672635241723</v>
      </c>
      <c r="M12" s="253">
        <f>SUM(M6:M11)</f>
        <v>109</v>
      </c>
      <c r="N12" s="253">
        <f>SUM(N6:N11)</f>
        <v>1685</v>
      </c>
      <c r="O12" s="252">
        <f>IFERROR(M12/K12,"-")</f>
        <v>0.026322144409563</v>
      </c>
      <c r="P12" s="254">
        <f>IFERROR(G12/K12,"-")</f>
        <v>3939.116155518</v>
      </c>
      <c r="Q12" s="255">
        <f>SUM(Q6:Q11)</f>
        <v>407</v>
      </c>
      <c r="R12" s="252">
        <f>IFERROR(Q12/K12,"-")</f>
        <v>0.098285438299928</v>
      </c>
      <c r="S12" s="343">
        <f>SUM(S6:S11)</f>
        <v>11899146</v>
      </c>
      <c r="T12" s="343">
        <f>IFERROR(S12/K12,"-")</f>
        <v>2873.4957739676</v>
      </c>
      <c r="U12" s="343">
        <f>IFERROR(S12/Q12,"-")</f>
        <v>29236.230958231</v>
      </c>
      <c r="V12" s="343">
        <f>S12-G12</f>
        <v>-4412734</v>
      </c>
      <c r="W12" s="256">
        <f>S12/G12</f>
        <v>0.72947728894524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110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74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111</v>
      </c>
      <c r="C6" s="347" t="s">
        <v>112</v>
      </c>
      <c r="D6" s="347" t="s">
        <v>113</v>
      </c>
      <c r="E6" s="175" t="s">
        <v>114</v>
      </c>
      <c r="F6" s="175" t="s">
        <v>81</v>
      </c>
      <c r="G6" s="340">
        <v>0</v>
      </c>
      <c r="H6" s="176">
        <v>0</v>
      </c>
      <c r="I6" s="176">
        <v>0</v>
      </c>
      <c r="J6" s="176">
        <v>0</v>
      </c>
      <c r="K6" s="177">
        <v>6</v>
      </c>
      <c r="L6" s="179" t="str">
        <f>IFERROR(K6/J6,"-")</f>
        <v>-</v>
      </c>
      <c r="M6" s="176">
        <v>0</v>
      </c>
      <c r="N6" s="176">
        <v>3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0.16666666666667</v>
      </c>
      <c r="S6" s="345">
        <v>5000</v>
      </c>
      <c r="T6" s="346">
        <f>IFERROR(S6/K6,"-")</f>
        <v>833.33333333333</v>
      </c>
      <c r="U6" s="346">
        <f>IFERROR(S6/Q6,"-")</f>
        <v>5000</v>
      </c>
      <c r="V6" s="340">
        <f>SUM(S6:S6)-SUM(G6:G6)</f>
        <v>5000</v>
      </c>
      <c r="W6" s="183" t="str">
        <f>SUM(S6:S6)/SUM(G6:G6)</f>
        <v>0</v>
      </c>
      <c r="Y6" s="184">
        <v>1</v>
      </c>
      <c r="Z6" s="185">
        <f>IF(K6=0,"",IF(Y6=0,"",(Y6/K6)))</f>
        <v>0.16666666666667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0.16666666666667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>
        <v>1</v>
      </c>
      <c r="BJ6" s="209">
        <f>IF(K6=0,"",IF(BI6=0,"",(BI6/K6)))</f>
        <v>0.16666666666667</v>
      </c>
      <c r="BK6" s="210">
        <v>1</v>
      </c>
      <c r="BL6" s="211">
        <f>IFERROR(BK6/BI6,"-")</f>
        <v>1</v>
      </c>
      <c r="BM6" s="212">
        <v>5000</v>
      </c>
      <c r="BN6" s="213">
        <f>IFERROR(BM6/BI6,"-")</f>
        <v>5000</v>
      </c>
      <c r="BO6" s="214">
        <v>1</v>
      </c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5000</v>
      </c>
      <c r="CL6" s="230">
        <v>5000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115</v>
      </c>
      <c r="C7" s="347" t="s">
        <v>112</v>
      </c>
      <c r="D7" s="347" t="s">
        <v>113</v>
      </c>
      <c r="E7" s="175" t="s">
        <v>116</v>
      </c>
      <c r="F7" s="175" t="s">
        <v>81</v>
      </c>
      <c r="G7" s="340">
        <v>0</v>
      </c>
      <c r="H7" s="176">
        <v>0</v>
      </c>
      <c r="I7" s="176">
        <v>0</v>
      </c>
      <c r="J7" s="176">
        <v>0</v>
      </c>
      <c r="K7" s="177">
        <v>27</v>
      </c>
      <c r="L7" s="179" t="str">
        <f>IFERROR(K7/J7,"-")</f>
        <v>-</v>
      </c>
      <c r="M7" s="176">
        <v>0</v>
      </c>
      <c r="N7" s="176">
        <v>4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7</v>
      </c>
      <c r="Z7" s="185">
        <f>IF(K7=0,"",IF(Y7=0,"",(Y7/K7)))</f>
        <v>0.25925925925926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4</v>
      </c>
      <c r="AI7" s="191">
        <f>IF(K7=0,"",IF(AH7=0,"",(AH7/K7)))</f>
        <v>0.14814814814815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4</v>
      </c>
      <c r="AR7" s="197">
        <f>IF(K7=0,"",IF(AQ7=0,"",(AQ7/K7)))</f>
        <v>0.14814814814815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6</v>
      </c>
      <c r="BA7" s="203">
        <f>IF(K7=0,"",IF(AZ7=0,"",(AZ7/K7)))</f>
        <v>0.22222222222222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5</v>
      </c>
      <c r="BJ7" s="209">
        <f>IF(K7=0,"",IF(BI7=0,"",(BI7/K7)))</f>
        <v>0.18518518518519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0.037037037037037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117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33</v>
      </c>
      <c r="L10" s="252" t="str">
        <f>IFERROR(K10/J10,"-")</f>
        <v>-</v>
      </c>
      <c r="M10" s="253">
        <f>SUM(M6:M9)</f>
        <v>0</v>
      </c>
      <c r="N10" s="253">
        <f>SUM(N6:N9)</f>
        <v>7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0.03030303030303</v>
      </c>
      <c r="S10" s="343">
        <f>SUM(S6:S9)</f>
        <v>5000</v>
      </c>
      <c r="T10" s="343">
        <f>IFERROR(S10/K10,"-")</f>
        <v>151.51515151515</v>
      </c>
      <c r="U10" s="343">
        <f>IFERROR(S10/Q10,"-")</f>
        <v>5000</v>
      </c>
      <c r="V10" s="343">
        <f>S10-G10</f>
        <v>5000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