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<sst xmlns="http://schemas.openxmlformats.org/spreadsheetml/2006/main" uniqueCount="147">
  <si>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</si>
  <si>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</si>
  <si>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</si>
  <si>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</si>
  <si>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</si>
  <si>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</si>
  <si>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</si>
  <si>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</si>
  <si>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</si>
  <si>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</si>
  <si>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</si>
  <si>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</si>
  <si>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</si>
  <si>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</si>
  <si>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</si>
  <si>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</si>
  <si>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</si>
  <si>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</si>
  <si>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</si>
  <si>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</si>
  <si>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</si>
  <si>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</si>
  <si>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</si>
  <si>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</si>
  <si>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</si>
  <si>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アフィリエイト</t>
  </si>
  <si>
    <t>リスティング</t>
  </si>
  <si>
    <t>アプリストア</t>
  </si>
  <si>
    <t>11月</t>
  </si>
  <si>
    <t>アイメール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</si>
  <si>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</si>
  <si>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</si>
  <si>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</si>
  <si>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</si>
  <si>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</si>
  <si>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</si>
  <si>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</si>
  <si>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</si>
  <si>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</si>
  <si>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</si>
  <si>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</si>
  <si>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</si>
  <si>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</si>
  <si>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</si>
  <si>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</si>
  <si>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</si>
  <si>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</si>
  <si>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</si>
  <si>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</si>
  <si>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</si>
  <si>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</si>
  <si>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</si>
  <si>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</si>
  <si>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</si>
  <si>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</si>
  <si>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</si>
  <si>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</si>
  <si>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</si>
  <si>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</si>
  <si>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</si>
  <si>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</si>
  <si>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</si>
  <si>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</si>
  <si>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</si>
  <si>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smss2355</t>
  </si>
  <si>
    <t>いろいろ</t>
  </si>
  <si>
    <t>企画枠たかし漫画２赤</t>
  </si>
  <si>
    <t>空電</t>
  </si>
  <si>
    <t>実話カタログ企画</t>
  </si>
  <si>
    <t>企画枠</t>
  </si>
  <si>
    <t>11月01日(月)</t>
  </si>
  <si>
    <t>sms_a1094</t>
  </si>
  <si>
    <t>楽楽出版</t>
  </si>
  <si>
    <t>1P記事_求む！中高年男性版_アイ(妃さん)</t>
  </si>
  <si>
    <t>i38</t>
  </si>
  <si>
    <t>EXCITING MAX!HIGH-GRADE</t>
  </si>
  <si>
    <t>表4　4C1P</t>
  </si>
  <si>
    <t>11月04日(木)</t>
  </si>
  <si>
    <t>smss2354</t>
  </si>
  <si>
    <t>sms_a1095</t>
  </si>
  <si>
    <t>大洋図書</t>
  </si>
  <si>
    <t>5P元祖（妃さん）</t>
  </si>
  <si>
    <t>臨増ナックルズDX</t>
  </si>
  <si>
    <t>1C5P</t>
  </si>
  <si>
    <t>11月29日(月)</t>
  </si>
  <si>
    <t>smss2356</t>
  </si>
  <si>
    <t>sms_a1096</t>
  </si>
  <si>
    <t>5P風俗(妃さん)</t>
  </si>
  <si>
    <t>別冊ラヴァーズ</t>
  </si>
  <si>
    <t>11月19日(金)</t>
  </si>
  <si>
    <t>smss2357</t>
  </si>
  <si>
    <t>雑誌 TOTAL</t>
  </si>
  <si>
    <t>●DVD 広告</t>
  </si>
  <si>
    <t>sms_a1093</t>
  </si>
  <si>
    <t>三和出版</t>
  </si>
  <si>
    <t>DVD4コマ</t>
  </si>
  <si>
    <t>A4変形判、ＣＶＳフル、860円、4c56P+1c32P</t>
  </si>
  <si>
    <t>mv20i</t>
  </si>
  <si>
    <t>MEN'S DVD</t>
  </si>
  <si>
    <t>DVD貼付け面4C1/3P</t>
  </si>
  <si>
    <t>smss2353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</si>
  <si>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</si>
  <si>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</si>
  <si>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</si>
  <si>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</si>
  <si>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</si>
  <si>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</si>
  <si>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</si>
  <si>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</si>
  <si>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</si>
  <si>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11/1～11/30</t>
  </si>
  <si>
    <t>m_retry</t>
  </si>
  <si>
    <t>Retry</t>
  </si>
  <si>
    <t>エラーユーザーマルチ</t>
  </si>
  <si>
    <t>sms_opt001</t>
  </si>
  <si>
    <t>ゼロチャ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</si>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</sst>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</v>
      </c>
      <c r="D6" s="330">
        <v>396500</v>
      </c>
      <c r="E6" s="79">
        <v>0</v>
      </c>
      <c r="F6" s="79">
        <v>0</v>
      </c>
      <c r="G6" s="79">
        <v>513</v>
      </c>
      <c r="H6" s="89">
        <v>109</v>
      </c>
      <c r="I6" s="90">
        <v>0</v>
      </c>
      <c r="J6" s="143">
        <f>H6+I6</f>
        <v>109</v>
      </c>
      <c r="K6" s="80">
        <f>IFERROR(J6/G6,"-")</f>
        <v>0.21247563352827</v>
      </c>
      <c r="L6" s="79">
        <v>20</v>
      </c>
      <c r="M6" s="79">
        <v>16</v>
      </c>
      <c r="N6" s="80">
        <f>IFERROR(L6/J6,"-")</f>
        <v>0.18348623853211</v>
      </c>
      <c r="O6" s="81">
        <f>IFERROR(D6/J6,"-")</f>
        <v>3637.6146788991</v>
      </c>
      <c r="P6" s="82">
        <v>14</v>
      </c>
      <c r="Q6" s="80">
        <f>IFERROR(P6/J6,"-")</f>
        <v>0.12844036697248</v>
      </c>
      <c r="R6" s="335">
        <v>509000</v>
      </c>
      <c r="S6" s="336">
        <f>IFERROR(R6/J6,"-")</f>
        <v>4669.7247706422</v>
      </c>
      <c r="T6" s="336">
        <f>IFERROR(R6/P6,"-")</f>
        <v>36357.142857143</v>
      </c>
      <c r="U6" s="330">
        <f>IFERROR(R6-D6,"-")</f>
        <v>112500</v>
      </c>
      <c r="V6" s="83">
        <f>R6/D6</f>
        <v>1.2837326607818</v>
      </c>
      <c r="W6" s="77"/>
      <c r="X6" s="142"/>
    </row>
    <row r="7" spans="1:24">
      <c r="A7" s="78"/>
      <c r="B7" s="84" t="s">
        <v>24</v>
      </c>
      <c r="C7" s="84">
        <v>2</v>
      </c>
      <c r="D7" s="330">
        <v>162500</v>
      </c>
      <c r="E7" s="79">
        <v>0</v>
      </c>
      <c r="F7" s="79">
        <v>0</v>
      </c>
      <c r="G7" s="79">
        <v>362</v>
      </c>
      <c r="H7" s="89">
        <v>104</v>
      </c>
      <c r="I7" s="90">
        <v>1</v>
      </c>
      <c r="J7" s="143">
        <f>H7+I7</f>
        <v>105</v>
      </c>
      <c r="K7" s="80">
        <f>IFERROR(J7/G7,"-")</f>
        <v>0.29005524861878</v>
      </c>
      <c r="L7" s="79">
        <v>7</v>
      </c>
      <c r="M7" s="79">
        <v>30</v>
      </c>
      <c r="N7" s="80">
        <f>IFERROR(L7/J7,"-")</f>
        <v>0.066666666666667</v>
      </c>
      <c r="O7" s="81">
        <f>IFERROR(D7/J7,"-")</f>
        <v>1547.619047619</v>
      </c>
      <c r="P7" s="82">
        <v>2</v>
      </c>
      <c r="Q7" s="80">
        <f>IFERROR(P7/J7,"-")</f>
        <v>0.019047619047619</v>
      </c>
      <c r="R7" s="335">
        <v>476780</v>
      </c>
      <c r="S7" s="336">
        <f>IFERROR(R7/J7,"-")</f>
        <v>4540.7619047619</v>
      </c>
      <c r="T7" s="336">
        <f>IFERROR(R7/P7,"-")</f>
        <v>238390</v>
      </c>
      <c r="U7" s="330">
        <f>IFERROR(R7-D7,"-")</f>
        <v>314280</v>
      </c>
      <c r="V7" s="83">
        <f>R7/D7</f>
        <v>2.9340307692308</v>
      </c>
      <c r="W7" s="77"/>
      <c r="X7" s="142"/>
    </row>
    <row r="8" spans="1:24">
      <c r="A8" s="78"/>
      <c r="B8" s="84" t="s">
        <v>25</v>
      </c>
      <c r="C8" s="84">
        <v>7</v>
      </c>
      <c r="D8" s="330">
        <v>1246100</v>
      </c>
      <c r="E8" s="79">
        <v>0</v>
      </c>
      <c r="F8" s="79">
        <v>0</v>
      </c>
      <c r="G8" s="79">
        <v>6915</v>
      </c>
      <c r="H8" s="89">
        <v>721</v>
      </c>
      <c r="I8" s="90">
        <v>20</v>
      </c>
      <c r="J8" s="143">
        <f>H8+I8</f>
        <v>741</v>
      </c>
      <c r="K8" s="80">
        <f>IFERROR(J8/G8,"-")</f>
        <v>0.10715835140998</v>
      </c>
      <c r="L8" s="79">
        <v>30</v>
      </c>
      <c r="M8" s="79">
        <v>137</v>
      </c>
      <c r="N8" s="80">
        <f>IFERROR(L8/J8,"-")</f>
        <v>0.040485829959514</v>
      </c>
      <c r="O8" s="81">
        <f>IFERROR(D8/J8,"-")</f>
        <v>1681.6464237517</v>
      </c>
      <c r="P8" s="82">
        <v>46</v>
      </c>
      <c r="Q8" s="80">
        <f>IFERROR(P8/J8,"-")</f>
        <v>0.062078272604588</v>
      </c>
      <c r="R8" s="335">
        <v>1675000</v>
      </c>
      <c r="S8" s="336">
        <f>IFERROR(R8/J8,"-")</f>
        <v>2260.4588394062</v>
      </c>
      <c r="T8" s="336">
        <f>IFERROR(R8/P8,"-")</f>
        <v>36413.043478261</v>
      </c>
      <c r="U8" s="330">
        <f>IFERROR(R8-D8,"-")</f>
        <v>428900</v>
      </c>
      <c r="V8" s="83">
        <f>R8/D8</f>
        <v>1.344193884921</v>
      </c>
      <c r="W8" s="77"/>
      <c r="X8" s="142"/>
    </row>
    <row r="9" spans="1:24">
      <c r="A9" s="78"/>
      <c r="B9" s="84" t="s">
        <v>26</v>
      </c>
      <c r="C9" s="84">
        <v>4</v>
      </c>
      <c r="D9" s="330">
        <v>8775774</v>
      </c>
      <c r="E9" s="79">
        <v>0</v>
      </c>
      <c r="F9" s="79">
        <v>0</v>
      </c>
      <c r="G9" s="79">
        <v>343580</v>
      </c>
      <c r="H9" s="89">
        <v>2951</v>
      </c>
      <c r="I9" s="90">
        <v>80</v>
      </c>
      <c r="J9" s="143">
        <f>H9+I9</f>
        <v>3031</v>
      </c>
      <c r="K9" s="80">
        <f>IFERROR(J9/G9,"-")</f>
        <v>0.0088218173351185</v>
      </c>
      <c r="L9" s="79">
        <v>105</v>
      </c>
      <c r="M9" s="79">
        <v>1206</v>
      </c>
      <c r="N9" s="80">
        <f>IFERROR(L9/J9,"-")</f>
        <v>0.034642032332564</v>
      </c>
      <c r="O9" s="81">
        <f>IFERROR(D9/J9,"-")</f>
        <v>2895.3394919169</v>
      </c>
      <c r="P9" s="82">
        <v>319</v>
      </c>
      <c r="Q9" s="80">
        <f>IFERROR(P9/J9,"-")</f>
        <v>0.1052457934675</v>
      </c>
      <c r="R9" s="335">
        <v>11606354</v>
      </c>
      <c r="S9" s="336">
        <f>IFERROR(R9/J9,"-")</f>
        <v>3829.2161002969</v>
      </c>
      <c r="T9" s="336">
        <f>IFERROR(R9/P9,"-")</f>
        <v>36383.554858934</v>
      </c>
      <c r="U9" s="330">
        <f>IFERROR(R9-D9,"-")</f>
        <v>2830580</v>
      </c>
      <c r="V9" s="83">
        <f>R9/D9</f>
        <v>1.3225447692705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0</v>
      </c>
      <c r="H10" s="89">
        <v>20</v>
      </c>
      <c r="I10" s="90">
        <v>0</v>
      </c>
      <c r="J10" s="143">
        <f>H10+I10</f>
        <v>20</v>
      </c>
      <c r="K10" s="80" t="str">
        <f>IFERROR(J10/G10,"-")</f>
        <v>-</v>
      </c>
      <c r="L10" s="79">
        <v>0</v>
      </c>
      <c r="M10" s="79">
        <v>3</v>
      </c>
      <c r="N10" s="80">
        <f>IFERROR(L10/J10,"-")</f>
        <v>0</v>
      </c>
      <c r="O10" s="81">
        <f>IFERROR(D10/J10,"-")</f>
        <v>0</v>
      </c>
      <c r="P10" s="82">
        <v>1</v>
      </c>
      <c r="Q10" s="80">
        <f>IFERROR(P10/J10,"-")</f>
        <v>0.05</v>
      </c>
      <c r="R10" s="335">
        <v>9000</v>
      </c>
      <c r="S10" s="336">
        <f>IFERROR(R10/J10,"-")</f>
        <v>450</v>
      </c>
      <c r="T10" s="336">
        <f>IFERROR(R10/P10,"-")</f>
        <v>9000</v>
      </c>
      <c r="U10" s="330">
        <f>IFERROR(R10-D10,"-")</f>
        <v>9000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10580874</v>
      </c>
      <c r="E13" s="41">
        <f>SUM(E6:E11)</f>
        <v>0</v>
      </c>
      <c r="F13" s="41">
        <f>SUM(F6:F11)</f>
        <v>0</v>
      </c>
      <c r="G13" s="41">
        <f>SUM(G6:G11)</f>
        <v>351370</v>
      </c>
      <c r="H13" s="41">
        <f>SUM(H6:H11)</f>
        <v>3905</v>
      </c>
      <c r="I13" s="41">
        <f>SUM(I6:I11)</f>
        <v>101</v>
      </c>
      <c r="J13" s="41">
        <f>SUM(J6:J11)</f>
        <v>4006</v>
      </c>
      <c r="K13" s="42">
        <f>IFERROR(J13/G13,"-")</f>
        <v>0.011401087173065</v>
      </c>
      <c r="L13" s="76">
        <f>SUM(L6:L11)</f>
        <v>162</v>
      </c>
      <c r="M13" s="76">
        <f>SUM(M6:M11)</f>
        <v>1392</v>
      </c>
      <c r="N13" s="42">
        <f>IFERROR(L13/J13,"-")</f>
        <v>0.040439340988517</v>
      </c>
      <c r="O13" s="43">
        <f>IFERROR(D13/J13,"-")</f>
        <v>2641.2566150774</v>
      </c>
      <c r="P13" s="44">
        <f>SUM(P6:P11)</f>
        <v>382</v>
      </c>
      <c r="Q13" s="42">
        <f>IFERROR(P13/J13,"-")</f>
        <v>0.09535696455317</v>
      </c>
      <c r="R13" s="333">
        <f>SUM(R6:R11)</f>
        <v>14276134</v>
      </c>
      <c r="S13" s="333">
        <f>IFERROR(R13/J13,"-")</f>
        <v>3563.6879680479</v>
      </c>
      <c r="T13" s="333">
        <f>IFERROR(P13/P13,"-")</f>
        <v>1</v>
      </c>
      <c r="U13" s="333">
        <f>SUM(U6:U11)</f>
        <v>3695260</v>
      </c>
      <c r="V13" s="45">
        <f>IFERROR(R13/D13,"-")</f>
        <v>1.3492395807757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0.58974358974359</v>
      </c>
      <c r="B6" s="347" t="s">
        <v>64</v>
      </c>
      <c r="C6" s="347" t="s">
        <v>65</v>
      </c>
      <c r="D6" s="347" t="s">
        <v>66</v>
      </c>
      <c r="E6" s="347"/>
      <c r="F6" s="347" t="s">
        <v>67</v>
      </c>
      <c r="G6" s="88" t="s">
        <v>68</v>
      </c>
      <c r="H6" s="88" t="s">
        <v>69</v>
      </c>
      <c r="I6" s="88" t="s">
        <v>70</v>
      </c>
      <c r="J6" s="330">
        <v>78000</v>
      </c>
      <c r="K6" s="79">
        <v>0</v>
      </c>
      <c r="L6" s="79">
        <v>0</v>
      </c>
      <c r="M6" s="79">
        <v>197</v>
      </c>
      <c r="N6" s="89">
        <v>42</v>
      </c>
      <c r="O6" s="90">
        <v>0</v>
      </c>
      <c r="P6" s="91">
        <f>N6+O6</f>
        <v>42</v>
      </c>
      <c r="Q6" s="80">
        <f>IFERROR(P6/M6,"-")</f>
        <v>0.21319796954315</v>
      </c>
      <c r="R6" s="79">
        <v>8</v>
      </c>
      <c r="S6" s="79">
        <v>5</v>
      </c>
      <c r="T6" s="80">
        <f>IFERROR(R6/(P6),"-")</f>
        <v>0.19047619047619</v>
      </c>
      <c r="U6" s="336">
        <f>IFERROR(J6/SUM(N6:O6),"-")</f>
        <v>1857.1428571429</v>
      </c>
      <c r="V6" s="82">
        <v>4</v>
      </c>
      <c r="W6" s="80">
        <f>IF(P6=0,"-",V6/P6)</f>
        <v>0.095238095238095</v>
      </c>
      <c r="X6" s="335">
        <v>46000</v>
      </c>
      <c r="Y6" s="336">
        <f>IFERROR(X6/P6,"-")</f>
        <v>1095.2380952381</v>
      </c>
      <c r="Z6" s="336">
        <f>IFERROR(X6/V6,"-")</f>
        <v>11500</v>
      </c>
      <c r="AA6" s="330">
        <f>SUM(X6:X6)-SUM(J6:J6)</f>
        <v>-32000</v>
      </c>
      <c r="AB6" s="83">
        <f>SUM(X6:X6)/SUM(J6:J6)</f>
        <v>0.58974358974359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8</v>
      </c>
      <c r="AN6" s="99">
        <f>IF(P6=0,"",IF(AM6=0,"",(AM6/P6)))</f>
        <v>0.19047619047619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0.071428571428571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0.16666666666667</v>
      </c>
      <c r="BG6" s="110">
        <v>1</v>
      </c>
      <c r="BH6" s="112">
        <f>IFERROR(BG6/BE6,"-")</f>
        <v>0.14285714285714</v>
      </c>
      <c r="BI6" s="113">
        <v>3000</v>
      </c>
      <c r="BJ6" s="114">
        <f>IFERROR(BI6/BE6,"-")</f>
        <v>428.57142857143</v>
      </c>
      <c r="BK6" s="115">
        <v>1</v>
      </c>
      <c r="BL6" s="115"/>
      <c r="BM6" s="115"/>
      <c r="BN6" s="117">
        <v>14</v>
      </c>
      <c r="BO6" s="118">
        <f>IF(P6=0,"",IF(BN6=0,"",(BN6/P6)))</f>
        <v>0.33333333333333</v>
      </c>
      <c r="BP6" s="119">
        <v>2</v>
      </c>
      <c r="BQ6" s="120">
        <f>IFERROR(BP6/BN6,"-")</f>
        <v>0.14285714285714</v>
      </c>
      <c r="BR6" s="121">
        <v>13000</v>
      </c>
      <c r="BS6" s="122">
        <f>IFERROR(BR6/BN6,"-")</f>
        <v>928.57142857143</v>
      </c>
      <c r="BT6" s="123">
        <v>1</v>
      </c>
      <c r="BU6" s="123">
        <v>1</v>
      </c>
      <c r="BV6" s="123"/>
      <c r="BW6" s="124">
        <v>7</v>
      </c>
      <c r="BX6" s="125">
        <f>IF(P6=0,"",IF(BW6=0,"",(BW6/P6)))</f>
        <v>0.16666666666667</v>
      </c>
      <c r="BY6" s="126">
        <v>4</v>
      </c>
      <c r="BZ6" s="127">
        <f>IFERROR(BY6/BW6,"-")</f>
        <v>0.57142857142857</v>
      </c>
      <c r="CA6" s="128">
        <v>326000</v>
      </c>
      <c r="CB6" s="129">
        <f>IFERROR(CA6/BW6,"-")</f>
        <v>46571.428571429</v>
      </c>
      <c r="CC6" s="130"/>
      <c r="CD6" s="130"/>
      <c r="CE6" s="130">
        <v>4</v>
      </c>
      <c r="CF6" s="131">
        <v>3</v>
      </c>
      <c r="CG6" s="132">
        <f>IF(P6=0,"",IF(CF6=0,"",(CF6/P6)))</f>
        <v>0.071428571428571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4</v>
      </c>
      <c r="CP6" s="139">
        <v>46000</v>
      </c>
      <c r="CQ6" s="139">
        <v>280000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>
        <f>AB7</f>
        <v>0.55203619909502</v>
      </c>
      <c r="B7" s="347" t="s">
        <v>71</v>
      </c>
      <c r="C7" s="347" t="s">
        <v>72</v>
      </c>
      <c r="D7" s="347" t="s">
        <v>73</v>
      </c>
      <c r="E7" s="347"/>
      <c r="F7" s="347" t="s">
        <v>74</v>
      </c>
      <c r="G7" s="88" t="s">
        <v>75</v>
      </c>
      <c r="H7" s="88" t="s">
        <v>76</v>
      </c>
      <c r="I7" s="88" t="s">
        <v>77</v>
      </c>
      <c r="J7" s="330">
        <v>110500</v>
      </c>
      <c r="K7" s="79">
        <v>0</v>
      </c>
      <c r="L7" s="79">
        <v>0</v>
      </c>
      <c r="M7" s="79">
        <v>43</v>
      </c>
      <c r="N7" s="89">
        <v>6</v>
      </c>
      <c r="O7" s="90">
        <v>0</v>
      </c>
      <c r="P7" s="91">
        <f>N7+O7</f>
        <v>6</v>
      </c>
      <c r="Q7" s="80">
        <f>IFERROR(P7/M7,"-")</f>
        <v>0.13953488372093</v>
      </c>
      <c r="R7" s="79">
        <v>0</v>
      </c>
      <c r="S7" s="79">
        <v>3</v>
      </c>
      <c r="T7" s="80">
        <f>IFERROR(R7/(P7),"-")</f>
        <v>0</v>
      </c>
      <c r="U7" s="336">
        <f>IFERROR(J7/SUM(N7:O8),"-")</f>
        <v>5815.7894736842</v>
      </c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>
        <f>SUM(X7:X8)-SUM(J7:J8)</f>
        <v>-49500</v>
      </c>
      <c r="AB7" s="83">
        <f>SUM(X7:X8)/SUM(J7:J8)</f>
        <v>0.55203619909502</v>
      </c>
      <c r="AC7" s="77"/>
      <c r="AD7" s="92">
        <v>1</v>
      </c>
      <c r="AE7" s="93">
        <f>IF(P7=0,"",IF(AD7=0,"",(AD7/P7)))</f>
        <v>0.16666666666667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78</v>
      </c>
      <c r="C8" s="347"/>
      <c r="D8" s="347"/>
      <c r="E8" s="347"/>
      <c r="F8" s="347" t="s">
        <v>67</v>
      </c>
      <c r="G8" s="88"/>
      <c r="H8" s="88"/>
      <c r="I8" s="88"/>
      <c r="J8" s="330"/>
      <c r="K8" s="79">
        <v>0</v>
      </c>
      <c r="L8" s="79">
        <v>0</v>
      </c>
      <c r="M8" s="79">
        <v>64</v>
      </c>
      <c r="N8" s="89">
        <v>13</v>
      </c>
      <c r="O8" s="90">
        <v>0</v>
      </c>
      <c r="P8" s="91">
        <f>N8+O8</f>
        <v>13</v>
      </c>
      <c r="Q8" s="80">
        <f>IFERROR(P8/M8,"-")</f>
        <v>0.203125</v>
      </c>
      <c r="R8" s="79">
        <v>2</v>
      </c>
      <c r="S8" s="79">
        <v>0</v>
      </c>
      <c r="T8" s="80">
        <f>IFERROR(R8/(P8),"-")</f>
        <v>0.15384615384615</v>
      </c>
      <c r="U8" s="336"/>
      <c r="V8" s="82">
        <v>2</v>
      </c>
      <c r="W8" s="80">
        <f>IF(P8=0,"-",V8/P8)</f>
        <v>0.15384615384615</v>
      </c>
      <c r="X8" s="335">
        <v>61000</v>
      </c>
      <c r="Y8" s="336">
        <f>IFERROR(X8/P8,"-")</f>
        <v>4692.3076923077</v>
      </c>
      <c r="Z8" s="336">
        <f>IFERROR(X8/V8,"-")</f>
        <v>30500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0.076923076923077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0.23076923076923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0.38461538461538</v>
      </c>
      <c r="BP8" s="119">
        <v>1</v>
      </c>
      <c r="BQ8" s="120">
        <f>IFERROR(BP8/BN8,"-")</f>
        <v>0.2</v>
      </c>
      <c r="BR8" s="121">
        <v>23000</v>
      </c>
      <c r="BS8" s="122">
        <f>IFERROR(BR8/BN8,"-")</f>
        <v>4600</v>
      </c>
      <c r="BT8" s="123"/>
      <c r="BU8" s="123"/>
      <c r="BV8" s="123">
        <v>1</v>
      </c>
      <c r="BW8" s="124">
        <v>3</v>
      </c>
      <c r="BX8" s="125">
        <f>IF(P8=0,"",IF(BW8=0,"",(BW8/P8)))</f>
        <v>0.23076923076923</v>
      </c>
      <c r="BY8" s="126">
        <v>1</v>
      </c>
      <c r="BZ8" s="127">
        <f>IFERROR(BY8/BW8,"-")</f>
        <v>0.33333333333333</v>
      </c>
      <c r="CA8" s="128">
        <v>38000</v>
      </c>
      <c r="CB8" s="129">
        <f>IFERROR(CA8/BW8,"-")</f>
        <v>12666.666666667</v>
      </c>
      <c r="CC8" s="130"/>
      <c r="CD8" s="130"/>
      <c r="CE8" s="130">
        <v>1</v>
      </c>
      <c r="CF8" s="131">
        <v>1</v>
      </c>
      <c r="CG8" s="132">
        <f>IF(P8=0,"",IF(CF8=0,"",(CF8/P8)))</f>
        <v>0.076923076923077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2</v>
      </c>
      <c r="CP8" s="139">
        <v>61000</v>
      </c>
      <c r="CQ8" s="139">
        <v>38000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0.44343891402715</v>
      </c>
      <c r="B9" s="347" t="s">
        <v>79</v>
      </c>
      <c r="C9" s="347" t="s">
        <v>80</v>
      </c>
      <c r="D9" s="347" t="s">
        <v>81</v>
      </c>
      <c r="E9" s="347"/>
      <c r="F9" s="347" t="s">
        <v>74</v>
      </c>
      <c r="G9" s="88" t="s">
        <v>82</v>
      </c>
      <c r="H9" s="88" t="s">
        <v>83</v>
      </c>
      <c r="I9" s="88" t="s">
        <v>84</v>
      </c>
      <c r="J9" s="330">
        <v>110500</v>
      </c>
      <c r="K9" s="79">
        <v>0</v>
      </c>
      <c r="L9" s="79">
        <v>0</v>
      </c>
      <c r="M9" s="79">
        <v>34</v>
      </c>
      <c r="N9" s="89">
        <v>4</v>
      </c>
      <c r="O9" s="90">
        <v>0</v>
      </c>
      <c r="P9" s="91">
        <f>N9+O9</f>
        <v>4</v>
      </c>
      <c r="Q9" s="80">
        <f>IFERROR(P9/M9,"-")</f>
        <v>0.11764705882353</v>
      </c>
      <c r="R9" s="79">
        <v>0</v>
      </c>
      <c r="S9" s="79">
        <v>2</v>
      </c>
      <c r="T9" s="80">
        <f>IFERROR(R9/(P9),"-")</f>
        <v>0</v>
      </c>
      <c r="U9" s="336">
        <f>IFERROR(J9/SUM(N9:O10),"-")</f>
        <v>7366.6666666667</v>
      </c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>
        <f>SUM(X9:X10)-SUM(J9:J10)</f>
        <v>-61500</v>
      </c>
      <c r="AB9" s="83">
        <f>SUM(X9:X10)/SUM(J9:J10)</f>
        <v>0.44343891402715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85</v>
      </c>
      <c r="C10" s="347"/>
      <c r="D10" s="347"/>
      <c r="E10" s="347"/>
      <c r="F10" s="347" t="s">
        <v>67</v>
      </c>
      <c r="G10" s="88"/>
      <c r="H10" s="88"/>
      <c r="I10" s="88"/>
      <c r="J10" s="330"/>
      <c r="K10" s="79">
        <v>0</v>
      </c>
      <c r="L10" s="79">
        <v>0</v>
      </c>
      <c r="M10" s="79">
        <v>39</v>
      </c>
      <c r="N10" s="89">
        <v>11</v>
      </c>
      <c r="O10" s="90">
        <v>0</v>
      </c>
      <c r="P10" s="91">
        <f>N10+O10</f>
        <v>11</v>
      </c>
      <c r="Q10" s="80">
        <f>IFERROR(P10/M10,"-")</f>
        <v>0.28205128205128</v>
      </c>
      <c r="R10" s="79">
        <v>3</v>
      </c>
      <c r="S10" s="79">
        <v>0</v>
      </c>
      <c r="T10" s="80">
        <f>IFERROR(R10/(P10),"-")</f>
        <v>0.27272727272727</v>
      </c>
      <c r="U10" s="336"/>
      <c r="V10" s="82">
        <v>1</v>
      </c>
      <c r="W10" s="80">
        <f>IF(P10=0,"-",V10/P10)</f>
        <v>0.090909090909091</v>
      </c>
      <c r="X10" s="335">
        <v>49000</v>
      </c>
      <c r="Y10" s="336">
        <f>IFERROR(X10/P10,"-")</f>
        <v>4454.5454545455</v>
      </c>
      <c r="Z10" s="336">
        <f>IFERROR(X10/V10,"-")</f>
        <v>49000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0.090909090909091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0.18181818181818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</v>
      </c>
      <c r="BO10" s="118">
        <f>IF(P10=0,"",IF(BN10=0,"",(BN10/P10)))</f>
        <v>0.36363636363636</v>
      </c>
      <c r="BP10" s="119">
        <v>2</v>
      </c>
      <c r="BQ10" s="120">
        <f>IFERROR(BP10/BN10,"-")</f>
        <v>0.5</v>
      </c>
      <c r="BR10" s="121">
        <v>164000</v>
      </c>
      <c r="BS10" s="122">
        <f>IFERROR(BR10/BN10,"-")</f>
        <v>41000</v>
      </c>
      <c r="BT10" s="123"/>
      <c r="BU10" s="123"/>
      <c r="BV10" s="123">
        <v>2</v>
      </c>
      <c r="BW10" s="124">
        <v>3</v>
      </c>
      <c r="BX10" s="125">
        <f>IF(P10=0,"",IF(BW10=0,"",(BW10/P10)))</f>
        <v>0.27272727272727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0.090909090909091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49000</v>
      </c>
      <c r="CQ10" s="139">
        <v>115000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3.6205128205128</v>
      </c>
      <c r="B11" s="347" t="s">
        <v>86</v>
      </c>
      <c r="C11" s="347" t="s">
        <v>80</v>
      </c>
      <c r="D11" s="347" t="s">
        <v>87</v>
      </c>
      <c r="E11" s="347"/>
      <c r="F11" s="347" t="s">
        <v>74</v>
      </c>
      <c r="G11" s="88" t="s">
        <v>88</v>
      </c>
      <c r="H11" s="88" t="s">
        <v>83</v>
      </c>
      <c r="I11" s="88" t="s">
        <v>89</v>
      </c>
      <c r="J11" s="330">
        <v>97500</v>
      </c>
      <c r="K11" s="79">
        <v>0</v>
      </c>
      <c r="L11" s="79">
        <v>0</v>
      </c>
      <c r="M11" s="79">
        <v>84</v>
      </c>
      <c r="N11" s="89">
        <v>14</v>
      </c>
      <c r="O11" s="90">
        <v>0</v>
      </c>
      <c r="P11" s="91">
        <f>N11+O11</f>
        <v>14</v>
      </c>
      <c r="Q11" s="80">
        <f>IFERROR(P11/M11,"-")</f>
        <v>0.16666666666667</v>
      </c>
      <c r="R11" s="79">
        <v>5</v>
      </c>
      <c r="S11" s="79">
        <v>3</v>
      </c>
      <c r="T11" s="80">
        <f>IFERROR(R11/(P11),"-")</f>
        <v>0.35714285714286</v>
      </c>
      <c r="U11" s="336">
        <f>IFERROR(J11/SUM(N11:O12),"-")</f>
        <v>2954.5454545455</v>
      </c>
      <c r="V11" s="82">
        <v>3</v>
      </c>
      <c r="W11" s="80">
        <f>IF(P11=0,"-",V11/P11)</f>
        <v>0.21428571428571</v>
      </c>
      <c r="X11" s="335">
        <v>183000</v>
      </c>
      <c r="Y11" s="336">
        <f>IFERROR(X11/P11,"-")</f>
        <v>13071.428571429</v>
      </c>
      <c r="Z11" s="336">
        <f>IFERROR(X11/V11,"-")</f>
        <v>61000</v>
      </c>
      <c r="AA11" s="330">
        <f>SUM(X11:X12)-SUM(J11:J12)</f>
        <v>255500</v>
      </c>
      <c r="AB11" s="83">
        <f>SUM(X11:X12)/SUM(J11:J12)</f>
        <v>3.6205128205128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0.071428571428571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0.071428571428571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5</v>
      </c>
      <c r="BF11" s="111">
        <f>IF(P11=0,"",IF(BE11=0,"",(BE11/P11)))</f>
        <v>0.35714285714286</v>
      </c>
      <c r="BG11" s="110">
        <v>1</v>
      </c>
      <c r="BH11" s="112">
        <f>IFERROR(BG11/BE11,"-")</f>
        <v>0.2</v>
      </c>
      <c r="BI11" s="113">
        <v>13000</v>
      </c>
      <c r="BJ11" s="114">
        <f>IFERROR(BI11/BE11,"-")</f>
        <v>2600</v>
      </c>
      <c r="BK11" s="115"/>
      <c r="BL11" s="115"/>
      <c r="BM11" s="115">
        <v>1</v>
      </c>
      <c r="BN11" s="117">
        <v>2</v>
      </c>
      <c r="BO11" s="118">
        <f>IF(P11=0,"",IF(BN11=0,"",(BN11/P11)))</f>
        <v>0.14285714285714</v>
      </c>
      <c r="BP11" s="119">
        <v>1</v>
      </c>
      <c r="BQ11" s="120">
        <f>IFERROR(BP11/BN11,"-")</f>
        <v>0.5</v>
      </c>
      <c r="BR11" s="121">
        <v>145000</v>
      </c>
      <c r="BS11" s="122">
        <f>IFERROR(BR11/BN11,"-")</f>
        <v>72500</v>
      </c>
      <c r="BT11" s="123"/>
      <c r="BU11" s="123"/>
      <c r="BV11" s="123">
        <v>1</v>
      </c>
      <c r="BW11" s="124">
        <v>5</v>
      </c>
      <c r="BX11" s="125">
        <f>IF(P11=0,"",IF(BW11=0,"",(BW11/P11)))</f>
        <v>0.35714285714286</v>
      </c>
      <c r="BY11" s="126">
        <v>3</v>
      </c>
      <c r="BZ11" s="127">
        <f>IFERROR(BY11/BW11,"-")</f>
        <v>0.6</v>
      </c>
      <c r="CA11" s="128">
        <v>44000</v>
      </c>
      <c r="CB11" s="129">
        <f>IFERROR(CA11/BW11,"-")</f>
        <v>8800</v>
      </c>
      <c r="CC11" s="130">
        <v>1</v>
      </c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183000</v>
      </c>
      <c r="CQ11" s="139">
        <v>145000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90</v>
      </c>
      <c r="C12" s="347"/>
      <c r="D12" s="347"/>
      <c r="E12" s="347"/>
      <c r="F12" s="347" t="s">
        <v>67</v>
      </c>
      <c r="G12" s="88"/>
      <c r="H12" s="88"/>
      <c r="I12" s="88"/>
      <c r="J12" s="330"/>
      <c r="K12" s="79">
        <v>0</v>
      </c>
      <c r="L12" s="79">
        <v>0</v>
      </c>
      <c r="M12" s="79">
        <v>52</v>
      </c>
      <c r="N12" s="89">
        <v>19</v>
      </c>
      <c r="O12" s="90">
        <v>0</v>
      </c>
      <c r="P12" s="91">
        <f>N12+O12</f>
        <v>19</v>
      </c>
      <c r="Q12" s="80">
        <f>IFERROR(P12/M12,"-")</f>
        <v>0.36538461538462</v>
      </c>
      <c r="R12" s="79">
        <v>2</v>
      </c>
      <c r="S12" s="79">
        <v>3</v>
      </c>
      <c r="T12" s="80">
        <f>IFERROR(R12/(P12),"-")</f>
        <v>0.10526315789474</v>
      </c>
      <c r="U12" s="336"/>
      <c r="V12" s="82">
        <v>4</v>
      </c>
      <c r="W12" s="80">
        <f>IF(P12=0,"-",V12/P12)</f>
        <v>0.21052631578947</v>
      </c>
      <c r="X12" s="335">
        <v>170000</v>
      </c>
      <c r="Y12" s="336">
        <f>IFERROR(X12/P12,"-")</f>
        <v>8947.3684210526</v>
      </c>
      <c r="Z12" s="336">
        <f>IFERROR(X12/V12,"-")</f>
        <v>42500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2</v>
      </c>
      <c r="AW12" s="105">
        <f>IF(P12=0,"",IF(AV12=0,"",(AV12/P12)))</f>
        <v>0.10526315789474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0.15789473684211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8</v>
      </c>
      <c r="BO12" s="118">
        <f>IF(P12=0,"",IF(BN12=0,"",(BN12/P12)))</f>
        <v>0.42105263157895</v>
      </c>
      <c r="BP12" s="119">
        <v>1</v>
      </c>
      <c r="BQ12" s="120">
        <f>IFERROR(BP12/BN12,"-")</f>
        <v>0.125</v>
      </c>
      <c r="BR12" s="121">
        <v>3000</v>
      </c>
      <c r="BS12" s="122">
        <f>IFERROR(BR12/BN12,"-")</f>
        <v>375</v>
      </c>
      <c r="BT12" s="123">
        <v>1</v>
      </c>
      <c r="BU12" s="123"/>
      <c r="BV12" s="123"/>
      <c r="BW12" s="124">
        <v>5</v>
      </c>
      <c r="BX12" s="125">
        <f>IF(P12=0,"",IF(BW12=0,"",(BW12/P12)))</f>
        <v>0.26315789473684</v>
      </c>
      <c r="BY12" s="126">
        <v>3</v>
      </c>
      <c r="BZ12" s="127">
        <f>IFERROR(BY12/BW12,"-")</f>
        <v>0.6</v>
      </c>
      <c r="CA12" s="128">
        <v>167000</v>
      </c>
      <c r="CB12" s="129">
        <f>IFERROR(CA12/BW12,"-")</f>
        <v>33400</v>
      </c>
      <c r="CC12" s="130"/>
      <c r="CD12" s="130"/>
      <c r="CE12" s="130">
        <v>3</v>
      </c>
      <c r="CF12" s="131">
        <v>1</v>
      </c>
      <c r="CG12" s="132">
        <f>IF(P12=0,"",IF(CF12=0,"",(CF12/P12)))</f>
        <v>0.052631578947368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4</v>
      </c>
      <c r="CP12" s="139">
        <v>170000</v>
      </c>
      <c r="CQ12" s="139">
        <v>71000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30"/>
      <c r="B13" s="85"/>
      <c r="C13" s="86"/>
      <c r="D13" s="86"/>
      <c r="E13" s="86"/>
      <c r="F13" s="87"/>
      <c r="G13" s="88"/>
      <c r="H13" s="88"/>
      <c r="I13" s="88"/>
      <c r="J13" s="33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7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30"/>
      <c r="B14" s="37"/>
      <c r="C14" s="21"/>
      <c r="D14" s="21"/>
      <c r="E14" s="21"/>
      <c r="F14" s="22"/>
      <c r="G14" s="36"/>
      <c r="H14" s="36"/>
      <c r="I14" s="73"/>
      <c r="J14" s="332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9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19">
        <f>AB15</f>
        <v>1.2837326607818</v>
      </c>
      <c r="B15" s="39"/>
      <c r="C15" s="39"/>
      <c r="D15" s="39"/>
      <c r="E15" s="39"/>
      <c r="F15" s="39"/>
      <c r="G15" s="40" t="s">
        <v>91</v>
      </c>
      <c r="H15" s="40"/>
      <c r="I15" s="40"/>
      <c r="J15" s="333">
        <f>SUM(J6:J14)</f>
        <v>396500</v>
      </c>
      <c r="K15" s="41">
        <f>SUM(K6:K14)</f>
        <v>0</v>
      </c>
      <c r="L15" s="41">
        <f>SUM(L6:L14)</f>
        <v>0</v>
      </c>
      <c r="M15" s="41">
        <f>SUM(M6:M14)</f>
        <v>513</v>
      </c>
      <c r="N15" s="41">
        <f>SUM(N6:N14)</f>
        <v>109</v>
      </c>
      <c r="O15" s="41">
        <f>SUM(O6:O14)</f>
        <v>0</v>
      </c>
      <c r="P15" s="41">
        <f>SUM(P6:P14)</f>
        <v>109</v>
      </c>
      <c r="Q15" s="42">
        <f>IFERROR(P15/M15,"-")</f>
        <v>0.21247563352827</v>
      </c>
      <c r="R15" s="76">
        <f>SUM(R6:R14)</f>
        <v>20</v>
      </c>
      <c r="S15" s="76">
        <f>SUM(S6:S14)</f>
        <v>16</v>
      </c>
      <c r="T15" s="42">
        <f>IFERROR(R15/P15,"-")</f>
        <v>0.18348623853211</v>
      </c>
      <c r="U15" s="338">
        <f>IFERROR(J15/P15,"-")</f>
        <v>3637.6146788991</v>
      </c>
      <c r="V15" s="44">
        <f>SUM(V6:V14)</f>
        <v>14</v>
      </c>
      <c r="W15" s="42">
        <f>IFERROR(V15/P15,"-")</f>
        <v>0.12844036697248</v>
      </c>
      <c r="X15" s="333">
        <f>SUM(X6:X14)</f>
        <v>509000</v>
      </c>
      <c r="Y15" s="333">
        <f>IFERROR(X15/P15,"-")</f>
        <v>4669.7247706422</v>
      </c>
      <c r="Z15" s="333">
        <f>IFERROR(X15/V15,"-")</f>
        <v>36357.142857143</v>
      </c>
      <c r="AA15" s="333">
        <f>X15-J15</f>
        <v>112500</v>
      </c>
      <c r="AB15" s="45">
        <f>X15/J15</f>
        <v>1.2837326607818</v>
      </c>
      <c r="AC15" s="58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92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2.9340307692308</v>
      </c>
      <c r="B6" s="347" t="s">
        <v>93</v>
      </c>
      <c r="C6" s="347" t="s">
        <v>94</v>
      </c>
      <c r="D6" s="347" t="s">
        <v>95</v>
      </c>
      <c r="E6" s="347" t="s">
        <v>96</v>
      </c>
      <c r="F6" s="347" t="s">
        <v>97</v>
      </c>
      <c r="G6" s="88" t="s">
        <v>98</v>
      </c>
      <c r="H6" s="88" t="s">
        <v>99</v>
      </c>
      <c r="I6" s="88" t="s">
        <v>84</v>
      </c>
      <c r="J6" s="330">
        <v>162500</v>
      </c>
      <c r="K6" s="79">
        <v>0</v>
      </c>
      <c r="L6" s="79">
        <v>0</v>
      </c>
      <c r="M6" s="79">
        <v>139</v>
      </c>
      <c r="N6" s="89">
        <v>23</v>
      </c>
      <c r="O6" s="90">
        <v>0</v>
      </c>
      <c r="P6" s="91">
        <f>N6+O6</f>
        <v>23</v>
      </c>
      <c r="Q6" s="80">
        <f>IFERROR(P6/M6,"-")</f>
        <v>0.16546762589928</v>
      </c>
      <c r="R6" s="79">
        <v>1</v>
      </c>
      <c r="S6" s="79">
        <v>11</v>
      </c>
      <c r="T6" s="80">
        <f>IFERROR(R6/(P6),"-")</f>
        <v>0.043478260869565</v>
      </c>
      <c r="U6" s="336">
        <f>IFERROR(J6/SUM(N6:O7),"-")</f>
        <v>1547.619047619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314280</v>
      </c>
      <c r="AB6" s="83">
        <f>SUM(X6:X7)/SUM(J6:J7)</f>
        <v>2.9340307692308</v>
      </c>
      <c r="AC6" s="77"/>
      <c r="AD6" s="92">
        <v>5</v>
      </c>
      <c r="AE6" s="93">
        <f>IF(P6=0,"",IF(AD6=0,"",(AD6/P6)))</f>
        <v>0.21739130434783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10</v>
      </c>
      <c r="AN6" s="99">
        <f>IF(P6=0,"",IF(AM6=0,"",(AM6/P6)))</f>
        <v>0.43478260869565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0.17391304347826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0.08695652173913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0.08695652173913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100</v>
      </c>
      <c r="C7" s="347"/>
      <c r="D7" s="347"/>
      <c r="E7" s="347"/>
      <c r="F7" s="347" t="s">
        <v>67</v>
      </c>
      <c r="G7" s="88"/>
      <c r="H7" s="88"/>
      <c r="I7" s="88"/>
      <c r="J7" s="330"/>
      <c r="K7" s="79">
        <v>0</v>
      </c>
      <c r="L7" s="79">
        <v>0</v>
      </c>
      <c r="M7" s="79">
        <v>223</v>
      </c>
      <c r="N7" s="89">
        <v>81</v>
      </c>
      <c r="O7" s="90">
        <v>1</v>
      </c>
      <c r="P7" s="91">
        <f>N7+O7</f>
        <v>82</v>
      </c>
      <c r="Q7" s="80">
        <f>IFERROR(P7/M7,"-")</f>
        <v>0.3677130044843</v>
      </c>
      <c r="R7" s="79">
        <v>6</v>
      </c>
      <c r="S7" s="79">
        <v>19</v>
      </c>
      <c r="T7" s="80">
        <f>IFERROR(R7/(P7),"-")</f>
        <v>0.073170731707317</v>
      </c>
      <c r="U7" s="336"/>
      <c r="V7" s="82">
        <v>2</v>
      </c>
      <c r="W7" s="80">
        <f>IF(P7=0,"-",V7/P7)</f>
        <v>0.024390243902439</v>
      </c>
      <c r="X7" s="335">
        <v>476780</v>
      </c>
      <c r="Y7" s="336">
        <f>IFERROR(X7/P7,"-")</f>
        <v>5814.3902439024</v>
      </c>
      <c r="Z7" s="336">
        <f>IFERROR(X7/V7,"-")</f>
        <v>238390</v>
      </c>
      <c r="AA7" s="330"/>
      <c r="AB7" s="83"/>
      <c r="AC7" s="77"/>
      <c r="AD7" s="92">
        <v>1</v>
      </c>
      <c r="AE7" s="93">
        <f>IF(P7=0,"",IF(AD7=0,"",(AD7/P7)))</f>
        <v>0.01219512195122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14</v>
      </c>
      <c r="AN7" s="99">
        <f>IF(P7=0,"",IF(AM7=0,"",(AM7/P7)))</f>
        <v>0.17073170731707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14</v>
      </c>
      <c r="AW7" s="105">
        <f>IF(P7=0,"",IF(AV7=0,"",(AV7/P7)))</f>
        <v>0.17073170731707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17</v>
      </c>
      <c r="BF7" s="111">
        <f>IF(P7=0,"",IF(BE7=0,"",(BE7/P7)))</f>
        <v>0.20731707317073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24</v>
      </c>
      <c r="BO7" s="118">
        <f>IF(P7=0,"",IF(BN7=0,"",(BN7/P7)))</f>
        <v>0.29268292682927</v>
      </c>
      <c r="BP7" s="119">
        <v>1</v>
      </c>
      <c r="BQ7" s="120">
        <f>IFERROR(BP7/BN7,"-")</f>
        <v>0.041666666666667</v>
      </c>
      <c r="BR7" s="121">
        <v>6780</v>
      </c>
      <c r="BS7" s="122">
        <f>IFERROR(BR7/BN7,"-")</f>
        <v>282.5</v>
      </c>
      <c r="BT7" s="123"/>
      <c r="BU7" s="123"/>
      <c r="BV7" s="123">
        <v>1</v>
      </c>
      <c r="BW7" s="124">
        <v>11</v>
      </c>
      <c r="BX7" s="125">
        <f>IF(P7=0,"",IF(BW7=0,"",(BW7/P7)))</f>
        <v>0.13414634146341</v>
      </c>
      <c r="BY7" s="126">
        <v>1</v>
      </c>
      <c r="BZ7" s="127">
        <f>IFERROR(BY7/BW7,"-")</f>
        <v>0.090909090909091</v>
      </c>
      <c r="CA7" s="128">
        <v>470000</v>
      </c>
      <c r="CB7" s="129">
        <f>IFERROR(CA7/BW7,"-")</f>
        <v>42727.272727273</v>
      </c>
      <c r="CC7" s="130"/>
      <c r="CD7" s="130"/>
      <c r="CE7" s="130">
        <v>1</v>
      </c>
      <c r="CF7" s="131">
        <v>1</v>
      </c>
      <c r="CG7" s="132">
        <f>IF(P7=0,"",IF(CF7=0,"",(CF7/P7)))</f>
        <v>0.01219512195122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476780</v>
      </c>
      <c r="CQ7" s="139">
        <v>470000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2.9340307692308</v>
      </c>
      <c r="B10" s="39"/>
      <c r="C10" s="39"/>
      <c r="D10" s="39"/>
      <c r="E10" s="39"/>
      <c r="F10" s="39"/>
      <c r="G10" s="40" t="s">
        <v>101</v>
      </c>
      <c r="H10" s="40"/>
      <c r="I10" s="40"/>
      <c r="J10" s="333">
        <f>SUM(J6:J9)</f>
        <v>162500</v>
      </c>
      <c r="K10" s="41">
        <f>SUM(K6:K9)</f>
        <v>0</v>
      </c>
      <c r="L10" s="41">
        <f>SUM(L6:L9)</f>
        <v>0</v>
      </c>
      <c r="M10" s="41">
        <f>SUM(M6:M9)</f>
        <v>362</v>
      </c>
      <c r="N10" s="41">
        <f>SUM(N6:N9)</f>
        <v>104</v>
      </c>
      <c r="O10" s="41">
        <f>SUM(O6:O9)</f>
        <v>1</v>
      </c>
      <c r="P10" s="41">
        <f>SUM(P6:P9)</f>
        <v>105</v>
      </c>
      <c r="Q10" s="42">
        <f>IFERROR(P10/M10,"-")</f>
        <v>0.29005524861878</v>
      </c>
      <c r="R10" s="76">
        <f>SUM(R6:R9)</f>
        <v>7</v>
      </c>
      <c r="S10" s="76">
        <f>SUM(S6:S9)</f>
        <v>30</v>
      </c>
      <c r="T10" s="42">
        <f>IFERROR(R10/P10,"-")</f>
        <v>0.066666666666667</v>
      </c>
      <c r="U10" s="338">
        <f>IFERROR(J10/P10,"-")</f>
        <v>1547.619047619</v>
      </c>
      <c r="V10" s="44">
        <f>SUM(V6:V9)</f>
        <v>2</v>
      </c>
      <c r="W10" s="42">
        <f>IFERROR(V10/P10,"-")</f>
        <v>0.019047619047619</v>
      </c>
      <c r="X10" s="333">
        <f>SUM(X6:X9)</f>
        <v>476780</v>
      </c>
      <c r="Y10" s="333">
        <f>IFERROR(X10/P10,"-")</f>
        <v>4540.7619047619</v>
      </c>
      <c r="Z10" s="333">
        <f>IFERROR(X10/V10,"-")</f>
        <v>238390</v>
      </c>
      <c r="AA10" s="333">
        <f>X10-J10</f>
        <v>314280</v>
      </c>
      <c r="AB10" s="45">
        <f>X10/J10</f>
        <v>2.9340307692308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102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103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104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105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106</v>
      </c>
      <c r="C6" s="347" t="s">
        <v>107</v>
      </c>
      <c r="D6" s="347" t="s">
        <v>108</v>
      </c>
      <c r="E6" s="175" t="s">
        <v>109</v>
      </c>
      <c r="F6" s="175" t="s">
        <v>110</v>
      </c>
      <c r="G6" s="340">
        <v>0</v>
      </c>
      <c r="H6" s="340">
        <v>3000</v>
      </c>
      <c r="I6" s="176">
        <v>0</v>
      </c>
      <c r="J6" s="176">
        <v>0</v>
      </c>
      <c r="K6" s="176">
        <v>797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111</v>
      </c>
      <c r="C7" s="347"/>
      <c r="D7" s="347" t="s">
        <v>112</v>
      </c>
      <c r="E7" s="175" t="s">
        <v>113</v>
      </c>
      <c r="F7" s="175" t="s">
        <v>110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8</v>
      </c>
      <c r="M7" s="178">
        <v>8</v>
      </c>
      <c r="N7" s="179" t="str">
        <f>IFERROR(L7/K7,"-")</f>
        <v>-</v>
      </c>
      <c r="O7" s="176">
        <v>0</v>
      </c>
      <c r="P7" s="176">
        <v>2</v>
      </c>
      <c r="Q7" s="179">
        <f>IFERROR(O7/L7,"-")</f>
        <v>0</v>
      </c>
      <c r="R7" s="180">
        <f>IFERROR(G7/SUM(L7:L7),"-")</f>
        <v>0</v>
      </c>
      <c r="S7" s="181">
        <v>1</v>
      </c>
      <c r="T7" s="179">
        <f>IF(L7=0,"-",S7/L7)</f>
        <v>0.125</v>
      </c>
      <c r="U7" s="345">
        <v>3000</v>
      </c>
      <c r="V7" s="346">
        <f>IFERROR(U7/L7,"-")</f>
        <v>375</v>
      </c>
      <c r="W7" s="346">
        <f>IFERROR(U7/S7,"-")</f>
        <v>3000</v>
      </c>
      <c r="X7" s="340">
        <f>SUM(U7:U7)-SUM(G7:G7)</f>
        <v>3000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>
        <v>1</v>
      </c>
      <c r="AT7" s="197">
        <f>IF(L7=0,"",IF(AS7=0,"",(AS7/L7)))</f>
        <v>0.125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/>
      <c r="BC7" s="203">
        <f>IF(L7=0,"",IF(BB7=0,"",(BB7/L7)))</f>
        <v>0</v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>
        <v>5</v>
      </c>
      <c r="BL7" s="209">
        <f>IF(L7=0,"",IF(BK7=0,"",(BK7/L7)))</f>
        <v>0.625</v>
      </c>
      <c r="BM7" s="210">
        <v>1</v>
      </c>
      <c r="BN7" s="211">
        <f>IFERROR(BM7/BK7,"-")</f>
        <v>0.2</v>
      </c>
      <c r="BO7" s="212">
        <v>3000</v>
      </c>
      <c r="BP7" s="213">
        <f>IFERROR(BO7/BK7,"-")</f>
        <v>600</v>
      </c>
      <c r="BQ7" s="214">
        <v>1</v>
      </c>
      <c r="BR7" s="214"/>
      <c r="BS7" s="214"/>
      <c r="BT7" s="215">
        <v>2</v>
      </c>
      <c r="BU7" s="216">
        <f>IF(L7=0,"",IF(BT7=0,"",(BT7/L7)))</f>
        <v>0.25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1</v>
      </c>
      <c r="CM7" s="230">
        <v>3000</v>
      </c>
      <c r="CN7" s="230">
        <v>3000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0.77205882352941</v>
      </c>
      <c r="B8" s="347" t="s">
        <v>114</v>
      </c>
      <c r="C8" s="347"/>
      <c r="D8" s="347" t="s">
        <v>74</v>
      </c>
      <c r="E8" s="175" t="s">
        <v>115</v>
      </c>
      <c r="F8" s="175" t="s">
        <v>110</v>
      </c>
      <c r="G8" s="340">
        <v>190400</v>
      </c>
      <c r="H8" s="340">
        <v>1700</v>
      </c>
      <c r="I8" s="176">
        <v>0</v>
      </c>
      <c r="J8" s="176">
        <v>0</v>
      </c>
      <c r="K8" s="176">
        <v>2256</v>
      </c>
      <c r="L8" s="177">
        <v>112</v>
      </c>
      <c r="M8" s="178">
        <v>101</v>
      </c>
      <c r="N8" s="179">
        <f>IFERROR(L8/K8,"-")</f>
        <v>0.049645390070922</v>
      </c>
      <c r="O8" s="176">
        <v>2</v>
      </c>
      <c r="P8" s="176">
        <v>24</v>
      </c>
      <c r="Q8" s="179">
        <f>IFERROR(O8/L8,"-")</f>
        <v>0.017857142857143</v>
      </c>
      <c r="R8" s="180">
        <f>IFERROR(G8/SUM(L8:L8),"-")</f>
        <v>1700</v>
      </c>
      <c r="S8" s="181">
        <v>3</v>
      </c>
      <c r="T8" s="179">
        <f>IF(L8=0,"-",S8/L8)</f>
        <v>0.026785714285714</v>
      </c>
      <c r="U8" s="345">
        <v>147000</v>
      </c>
      <c r="V8" s="346">
        <f>IFERROR(U8/L8,"-")</f>
        <v>1312.5</v>
      </c>
      <c r="W8" s="346">
        <f>IFERROR(U8/S8,"-")</f>
        <v>49000</v>
      </c>
      <c r="X8" s="340">
        <f>SUM(U8:U8)-SUM(G8:G8)</f>
        <v>-43400</v>
      </c>
      <c r="Y8" s="183">
        <f>SUM(U8:U8)/SUM(G8:G8)</f>
        <v>0.77205882352941</v>
      </c>
      <c r="AA8" s="184">
        <v>11</v>
      </c>
      <c r="AB8" s="185">
        <f>IF(L8=0,"",IF(AA8=0,"",(AA8/L8)))</f>
        <v>0.098214285714286</v>
      </c>
      <c r="AC8" s="184"/>
      <c r="AD8" s="186">
        <f>IFERROR(AC8/AA8,"-")</f>
        <v>0</v>
      </c>
      <c r="AE8" s="187"/>
      <c r="AF8" s="188">
        <f>IFERROR(AE8/AA8,"-")</f>
        <v>0</v>
      </c>
      <c r="AG8" s="189"/>
      <c r="AH8" s="189"/>
      <c r="AI8" s="189"/>
      <c r="AJ8" s="190">
        <v>7</v>
      </c>
      <c r="AK8" s="191">
        <f>IF(L8=0,"",IF(AJ8=0,"",(AJ8/L8)))</f>
        <v>0.0625</v>
      </c>
      <c r="AL8" s="190"/>
      <c r="AM8" s="192">
        <f>IFERROR(AL8/AJ8,"-")</f>
        <v>0</v>
      </c>
      <c r="AN8" s="193"/>
      <c r="AO8" s="194">
        <f>IFERROR(AN8/AJ8,"-")</f>
        <v>0</v>
      </c>
      <c r="AP8" s="195"/>
      <c r="AQ8" s="195"/>
      <c r="AR8" s="195"/>
      <c r="AS8" s="196">
        <v>18</v>
      </c>
      <c r="AT8" s="197">
        <f>IF(L8=0,"",IF(AS8=0,"",(AS8/L8)))</f>
        <v>0.16071428571429</v>
      </c>
      <c r="AU8" s="196"/>
      <c r="AV8" s="198">
        <f>IFERROR(AU8/AS8,"-")</f>
        <v>0</v>
      </c>
      <c r="AW8" s="199"/>
      <c r="AX8" s="200">
        <f>IFERROR(AW8/AS8,"-")</f>
        <v>0</v>
      </c>
      <c r="AY8" s="201"/>
      <c r="AZ8" s="201"/>
      <c r="BA8" s="201"/>
      <c r="BB8" s="202">
        <v>21</v>
      </c>
      <c r="BC8" s="203">
        <f>IF(L8=0,"",IF(BB8=0,"",(BB8/L8)))</f>
        <v>0.1875</v>
      </c>
      <c r="BD8" s="202">
        <v>1</v>
      </c>
      <c r="BE8" s="204">
        <f>IFERROR(BD8/BB8,"-")</f>
        <v>0.047619047619048</v>
      </c>
      <c r="BF8" s="205">
        <v>3000</v>
      </c>
      <c r="BG8" s="206">
        <f>IFERROR(BF8/BB8,"-")</f>
        <v>142.85714285714</v>
      </c>
      <c r="BH8" s="207">
        <v>1</v>
      </c>
      <c r="BI8" s="207"/>
      <c r="BJ8" s="207"/>
      <c r="BK8" s="208">
        <v>32</v>
      </c>
      <c r="BL8" s="209">
        <f>IF(L8=0,"",IF(BK8=0,"",(BK8/L8)))</f>
        <v>0.28571428571429</v>
      </c>
      <c r="BM8" s="210">
        <v>1</v>
      </c>
      <c r="BN8" s="211">
        <f>IFERROR(BM8/BK8,"-")</f>
        <v>0.03125</v>
      </c>
      <c r="BO8" s="212">
        <v>30000</v>
      </c>
      <c r="BP8" s="213">
        <f>IFERROR(BO8/BK8,"-")</f>
        <v>937.5</v>
      </c>
      <c r="BQ8" s="214"/>
      <c r="BR8" s="214"/>
      <c r="BS8" s="214">
        <v>1</v>
      </c>
      <c r="BT8" s="215">
        <v>19</v>
      </c>
      <c r="BU8" s="216">
        <f>IF(L8=0,"",IF(BT8=0,"",(BT8/L8)))</f>
        <v>0.16964285714286</v>
      </c>
      <c r="BV8" s="217">
        <v>1</v>
      </c>
      <c r="BW8" s="218">
        <f>IFERROR(BV8/BT8,"-")</f>
        <v>0.052631578947368</v>
      </c>
      <c r="BX8" s="219">
        <v>114000</v>
      </c>
      <c r="BY8" s="220">
        <f>IFERROR(BX8/BT8,"-")</f>
        <v>6000</v>
      </c>
      <c r="BZ8" s="221"/>
      <c r="CA8" s="221"/>
      <c r="CB8" s="221">
        <v>1</v>
      </c>
      <c r="CC8" s="222">
        <v>4</v>
      </c>
      <c r="CD8" s="223">
        <f>IF(L8=0,"",IF(CC8=0,"",(CC8/L8)))</f>
        <v>0.035714285714286</v>
      </c>
      <c r="CE8" s="224"/>
      <c r="CF8" s="225">
        <f>IFERROR(CE8/CC8,"-")</f>
        <v>0</v>
      </c>
      <c r="CG8" s="226"/>
      <c r="CH8" s="227">
        <f>IFERROR(CG8/CC8,"-")</f>
        <v>0</v>
      </c>
      <c r="CI8" s="228"/>
      <c r="CJ8" s="228"/>
      <c r="CK8" s="228"/>
      <c r="CL8" s="229">
        <v>3</v>
      </c>
      <c r="CM8" s="230">
        <v>147000</v>
      </c>
      <c r="CN8" s="230">
        <v>114000</v>
      </c>
      <c r="CO8" s="230"/>
      <c r="CP8" s="231" t="str">
        <f>IF(AND(CN8=0,CO8=0),"",IF(AND(CN8&lt;=100000,CO8&lt;=100000),"",IF(CN8/CM8&gt;0.7,"男高",IF(CO8/CM8&gt;0.7,"女高",""))))</f>
        <v>男高</v>
      </c>
    </row>
    <row r="9" spans="1:96">
      <c r="A9" s="174">
        <f>Y9</f>
        <v>0.031625553447185</v>
      </c>
      <c r="B9" s="347" t="s">
        <v>116</v>
      </c>
      <c r="C9" s="347"/>
      <c r="D9" s="347" t="s">
        <v>74</v>
      </c>
      <c r="E9" s="175" t="s">
        <v>117</v>
      </c>
      <c r="F9" s="175" t="s">
        <v>110</v>
      </c>
      <c r="G9" s="340">
        <v>158100</v>
      </c>
      <c r="H9" s="340">
        <v>1700</v>
      </c>
      <c r="I9" s="176">
        <v>0</v>
      </c>
      <c r="J9" s="176">
        <v>0</v>
      </c>
      <c r="K9" s="176">
        <v>2609</v>
      </c>
      <c r="L9" s="177">
        <v>93</v>
      </c>
      <c r="M9" s="178">
        <v>86</v>
      </c>
      <c r="N9" s="179">
        <f>IFERROR(L9/K9,"-")</f>
        <v>0.035645841318513</v>
      </c>
      <c r="O9" s="176">
        <v>1</v>
      </c>
      <c r="P9" s="176">
        <v>14</v>
      </c>
      <c r="Q9" s="179">
        <f>IFERROR(O9/L9,"-")</f>
        <v>0.010752688172043</v>
      </c>
      <c r="R9" s="180">
        <f>IFERROR(G9/SUM(L9:L9),"-")</f>
        <v>1700</v>
      </c>
      <c r="S9" s="181">
        <v>2</v>
      </c>
      <c r="T9" s="179">
        <f>IF(L9=0,"-",S9/L9)</f>
        <v>0.021505376344086</v>
      </c>
      <c r="U9" s="345">
        <v>5000</v>
      </c>
      <c r="V9" s="346">
        <f>IFERROR(U9/L9,"-")</f>
        <v>53.763440860215</v>
      </c>
      <c r="W9" s="346">
        <f>IFERROR(U9/S9,"-")</f>
        <v>2500</v>
      </c>
      <c r="X9" s="340">
        <f>SUM(U9:U9)-SUM(G9:G9)</f>
        <v>-153100</v>
      </c>
      <c r="Y9" s="183">
        <f>SUM(U9:U9)/SUM(G9:G9)</f>
        <v>0.031625553447185</v>
      </c>
      <c r="AA9" s="184">
        <v>7</v>
      </c>
      <c r="AB9" s="185">
        <f>IF(L9=0,"",IF(AA9=0,"",(AA9/L9)))</f>
        <v>0.075268817204301</v>
      </c>
      <c r="AC9" s="184"/>
      <c r="AD9" s="186">
        <f>IFERROR(AC9/AA9,"-")</f>
        <v>0</v>
      </c>
      <c r="AE9" s="187"/>
      <c r="AF9" s="188">
        <f>IFERROR(AE9/AA9,"-")</f>
        <v>0</v>
      </c>
      <c r="AG9" s="189"/>
      <c r="AH9" s="189"/>
      <c r="AI9" s="189"/>
      <c r="AJ9" s="190">
        <v>4</v>
      </c>
      <c r="AK9" s="191">
        <f>IF(L9=0,"",IF(AJ9=0,"",(AJ9/L9)))</f>
        <v>0.043010752688172</v>
      </c>
      <c r="AL9" s="190"/>
      <c r="AM9" s="192">
        <f>IFERROR(AL9/AJ9,"-")</f>
        <v>0</v>
      </c>
      <c r="AN9" s="193"/>
      <c r="AO9" s="194">
        <f>IFERROR(AN9/AJ9,"-")</f>
        <v>0</v>
      </c>
      <c r="AP9" s="195"/>
      <c r="AQ9" s="195"/>
      <c r="AR9" s="195"/>
      <c r="AS9" s="196">
        <v>13</v>
      </c>
      <c r="AT9" s="197">
        <f>IF(L9=0,"",IF(AS9=0,"",(AS9/L9)))</f>
        <v>0.13978494623656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20</v>
      </c>
      <c r="BC9" s="203">
        <f>IF(L9=0,"",IF(BB9=0,"",(BB9/L9)))</f>
        <v>0.21505376344086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31</v>
      </c>
      <c r="BL9" s="209">
        <f>IF(L9=0,"",IF(BK9=0,"",(BK9/L9)))</f>
        <v>0.33333333333333</v>
      </c>
      <c r="BM9" s="210">
        <v>1</v>
      </c>
      <c r="BN9" s="211">
        <f>IFERROR(BM9/BK9,"-")</f>
        <v>0.032258064516129</v>
      </c>
      <c r="BO9" s="212">
        <v>2000</v>
      </c>
      <c r="BP9" s="213">
        <f>IFERROR(BO9/BK9,"-")</f>
        <v>64.516129032258</v>
      </c>
      <c r="BQ9" s="214">
        <v>1</v>
      </c>
      <c r="BR9" s="214"/>
      <c r="BS9" s="214"/>
      <c r="BT9" s="215">
        <v>15</v>
      </c>
      <c r="BU9" s="216">
        <f>IF(L9=0,"",IF(BT9=0,"",(BT9/L9)))</f>
        <v>0.16129032258065</v>
      </c>
      <c r="BV9" s="217">
        <v>1</v>
      </c>
      <c r="BW9" s="218">
        <f>IFERROR(BV9/BT9,"-")</f>
        <v>0.066666666666667</v>
      </c>
      <c r="BX9" s="219">
        <v>3000</v>
      </c>
      <c r="BY9" s="220">
        <f>IFERROR(BX9/BT9,"-")</f>
        <v>200</v>
      </c>
      <c r="BZ9" s="221">
        <v>1</v>
      </c>
      <c r="CA9" s="221"/>
      <c r="CB9" s="221"/>
      <c r="CC9" s="222">
        <v>3</v>
      </c>
      <c r="CD9" s="223">
        <f>IF(L9=0,"",IF(CC9=0,"",(CC9/L9)))</f>
        <v>0.032258064516129</v>
      </c>
      <c r="CE9" s="224"/>
      <c r="CF9" s="225">
        <f>IFERROR(CE9/CC9,"-")</f>
        <v>0</v>
      </c>
      <c r="CG9" s="226"/>
      <c r="CH9" s="227">
        <f>IFERROR(CG9/CC9,"-")</f>
        <v>0</v>
      </c>
      <c r="CI9" s="228"/>
      <c r="CJ9" s="228"/>
      <c r="CK9" s="228"/>
      <c r="CL9" s="229">
        <v>2</v>
      </c>
      <c r="CM9" s="230">
        <v>5000</v>
      </c>
      <c r="CN9" s="230">
        <v>3000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>
        <f>Y10</f>
        <v>0.40723981900452</v>
      </c>
      <c r="B10" s="347" t="s">
        <v>118</v>
      </c>
      <c r="C10" s="347"/>
      <c r="D10" s="347" t="s">
        <v>74</v>
      </c>
      <c r="E10" s="175" t="s">
        <v>119</v>
      </c>
      <c r="F10" s="175" t="s">
        <v>110</v>
      </c>
      <c r="G10" s="340">
        <v>88400</v>
      </c>
      <c r="H10" s="340">
        <v>1700</v>
      </c>
      <c r="I10" s="176">
        <v>0</v>
      </c>
      <c r="J10" s="176">
        <v>0</v>
      </c>
      <c r="K10" s="176">
        <v>1078</v>
      </c>
      <c r="L10" s="177">
        <v>52</v>
      </c>
      <c r="M10" s="178">
        <v>48</v>
      </c>
      <c r="N10" s="179">
        <f>IFERROR(L10/K10,"-")</f>
        <v>0.048237476808905</v>
      </c>
      <c r="O10" s="176">
        <v>1</v>
      </c>
      <c r="P10" s="176">
        <v>10</v>
      </c>
      <c r="Q10" s="179">
        <f>IFERROR(O10/L10,"-")</f>
        <v>0.019230769230769</v>
      </c>
      <c r="R10" s="180">
        <f>IFERROR(G10/SUM(L10:L10),"-")</f>
        <v>1700</v>
      </c>
      <c r="S10" s="181">
        <v>1</v>
      </c>
      <c r="T10" s="179">
        <f>IF(L10=0,"-",S10/L10)</f>
        <v>0.019230769230769</v>
      </c>
      <c r="U10" s="345">
        <v>36000</v>
      </c>
      <c r="V10" s="346">
        <f>IFERROR(U10/L10,"-")</f>
        <v>692.30769230769</v>
      </c>
      <c r="W10" s="346">
        <f>IFERROR(U10/S10,"-")</f>
        <v>36000</v>
      </c>
      <c r="X10" s="340">
        <f>SUM(U10:U10)-SUM(G10:G10)</f>
        <v>-52400</v>
      </c>
      <c r="Y10" s="183">
        <f>SUM(U10:U10)/SUM(G10:G10)</f>
        <v>0.40723981900452</v>
      </c>
      <c r="AA10" s="184">
        <v>4</v>
      </c>
      <c r="AB10" s="185">
        <f>IF(L10=0,"",IF(AA10=0,"",(AA10/L10)))</f>
        <v>0.076923076923077</v>
      </c>
      <c r="AC10" s="184"/>
      <c r="AD10" s="186">
        <f>IFERROR(AC10/AA10,"-")</f>
        <v>0</v>
      </c>
      <c r="AE10" s="187"/>
      <c r="AF10" s="188">
        <f>IFERROR(AE10/AA10,"-")</f>
        <v>0</v>
      </c>
      <c r="AG10" s="189"/>
      <c r="AH10" s="189"/>
      <c r="AI10" s="189"/>
      <c r="AJ10" s="190">
        <v>12</v>
      </c>
      <c r="AK10" s="191">
        <f>IF(L10=0,"",IF(AJ10=0,"",(AJ10/L10)))</f>
        <v>0.23076923076923</v>
      </c>
      <c r="AL10" s="190"/>
      <c r="AM10" s="192">
        <f>IFERROR(AL10/AJ10,"-")</f>
        <v>0</v>
      </c>
      <c r="AN10" s="193"/>
      <c r="AO10" s="194">
        <f>IFERROR(AN10/AJ10,"-")</f>
        <v>0</v>
      </c>
      <c r="AP10" s="195"/>
      <c r="AQ10" s="195"/>
      <c r="AR10" s="195"/>
      <c r="AS10" s="196">
        <v>7</v>
      </c>
      <c r="AT10" s="197">
        <f>IF(L10=0,"",IF(AS10=0,"",(AS10/L10)))</f>
        <v>0.13461538461538</v>
      </c>
      <c r="AU10" s="196"/>
      <c r="AV10" s="198">
        <f>IFERROR(AU10/AS10,"-")</f>
        <v>0</v>
      </c>
      <c r="AW10" s="199"/>
      <c r="AX10" s="200">
        <f>IFERROR(AW10/AS10,"-")</f>
        <v>0</v>
      </c>
      <c r="AY10" s="201"/>
      <c r="AZ10" s="201"/>
      <c r="BA10" s="201"/>
      <c r="BB10" s="202">
        <v>7</v>
      </c>
      <c r="BC10" s="203">
        <f>IF(L10=0,"",IF(BB10=0,"",(BB10/L10)))</f>
        <v>0.13461538461538</v>
      </c>
      <c r="BD10" s="202"/>
      <c r="BE10" s="204">
        <f>IFERROR(BD10/BB10,"-")</f>
        <v>0</v>
      </c>
      <c r="BF10" s="205"/>
      <c r="BG10" s="206">
        <f>IFERROR(BF10/BB10,"-")</f>
        <v>0</v>
      </c>
      <c r="BH10" s="207"/>
      <c r="BI10" s="207"/>
      <c r="BJ10" s="207"/>
      <c r="BK10" s="208">
        <v>12</v>
      </c>
      <c r="BL10" s="209">
        <f>IF(L10=0,"",IF(BK10=0,"",(BK10/L10)))</f>
        <v>0.23076923076923</v>
      </c>
      <c r="BM10" s="210"/>
      <c r="BN10" s="211">
        <f>IFERROR(BM10/BK10,"-")</f>
        <v>0</v>
      </c>
      <c r="BO10" s="212"/>
      <c r="BP10" s="213">
        <f>IFERROR(BO10/BK10,"-")</f>
        <v>0</v>
      </c>
      <c r="BQ10" s="214"/>
      <c r="BR10" s="214"/>
      <c r="BS10" s="214"/>
      <c r="BT10" s="215">
        <v>9</v>
      </c>
      <c r="BU10" s="216">
        <f>IF(L10=0,"",IF(BT10=0,"",(BT10/L10)))</f>
        <v>0.17307692307692</v>
      </c>
      <c r="BV10" s="217"/>
      <c r="BW10" s="218">
        <f>IFERROR(BV10/BT10,"-")</f>
        <v>0</v>
      </c>
      <c r="BX10" s="219"/>
      <c r="BY10" s="220">
        <f>IFERROR(BX10/BT10,"-")</f>
        <v>0</v>
      </c>
      <c r="BZ10" s="221"/>
      <c r="CA10" s="221"/>
      <c r="CB10" s="221"/>
      <c r="CC10" s="222">
        <v>1</v>
      </c>
      <c r="CD10" s="223">
        <f>IF(L10=0,"",IF(CC10=0,"",(CC10/L10)))</f>
        <v>0.019230769230769</v>
      </c>
      <c r="CE10" s="224">
        <v>1</v>
      </c>
      <c r="CF10" s="225">
        <f>IFERROR(CE10/CC10,"-")</f>
        <v>1</v>
      </c>
      <c r="CG10" s="226">
        <v>36000</v>
      </c>
      <c r="CH10" s="227">
        <f>IFERROR(CG10/CC10,"-")</f>
        <v>36000</v>
      </c>
      <c r="CI10" s="228"/>
      <c r="CJ10" s="228"/>
      <c r="CK10" s="228">
        <v>1</v>
      </c>
      <c r="CL10" s="229">
        <v>1</v>
      </c>
      <c r="CM10" s="230">
        <v>36000</v>
      </c>
      <c r="CN10" s="230">
        <v>36000</v>
      </c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174">
        <f>Y11</f>
        <v>0</v>
      </c>
      <c r="B11" s="347" t="s">
        <v>120</v>
      </c>
      <c r="C11" s="347"/>
      <c r="D11" s="347" t="s">
        <v>74</v>
      </c>
      <c r="E11" s="175" t="s">
        <v>121</v>
      </c>
      <c r="F11" s="175" t="s">
        <v>110</v>
      </c>
      <c r="G11" s="340">
        <v>5100</v>
      </c>
      <c r="H11" s="340">
        <v>1700</v>
      </c>
      <c r="I11" s="176">
        <v>0</v>
      </c>
      <c r="J11" s="176">
        <v>0</v>
      </c>
      <c r="K11" s="176">
        <v>125</v>
      </c>
      <c r="L11" s="177">
        <v>3</v>
      </c>
      <c r="M11" s="178">
        <v>1</v>
      </c>
      <c r="N11" s="179">
        <f>IFERROR(L11/K11,"-")</f>
        <v>0.024</v>
      </c>
      <c r="O11" s="176">
        <v>0</v>
      </c>
      <c r="P11" s="176">
        <v>1</v>
      </c>
      <c r="Q11" s="179">
        <f>IFERROR(O11/L11,"-")</f>
        <v>0</v>
      </c>
      <c r="R11" s="180">
        <f>IFERROR(G11/SUM(L11:L11),"-")</f>
        <v>1700</v>
      </c>
      <c r="S11" s="181">
        <v>0</v>
      </c>
      <c r="T11" s="179">
        <f>IF(L11=0,"-",S11/L11)</f>
        <v>0</v>
      </c>
      <c r="U11" s="345"/>
      <c r="V11" s="346">
        <f>IFERROR(U11/L11,"-")</f>
        <v>0</v>
      </c>
      <c r="W11" s="346" t="str">
        <f>IFERROR(U11/S11,"-")</f>
        <v>-</v>
      </c>
      <c r="X11" s="340">
        <f>SUM(U11:U11)-SUM(G11:G11)</f>
        <v>-5100</v>
      </c>
      <c r="Y11" s="183">
        <f>SUM(U11:U11)/SUM(G11:G11)</f>
        <v>0</v>
      </c>
      <c r="AA11" s="184">
        <v>2</v>
      </c>
      <c r="AB11" s="185">
        <f>IF(L11=0,"",IF(AA11=0,"",(AA11/L11)))</f>
        <v>0.66666666666667</v>
      </c>
      <c r="AC11" s="184"/>
      <c r="AD11" s="186">
        <f>IFERROR(AC11/AA11,"-")</f>
        <v>0</v>
      </c>
      <c r="AE11" s="187"/>
      <c r="AF11" s="188">
        <f>IFERROR(AE11/AA11,"-")</f>
        <v>0</v>
      </c>
      <c r="AG11" s="189"/>
      <c r="AH11" s="189"/>
      <c r="AI11" s="189"/>
      <c r="AJ11" s="190">
        <v>1</v>
      </c>
      <c r="AK11" s="191">
        <f>IF(L11=0,"",IF(AJ11=0,"",(AJ11/L11)))</f>
        <v>0.33333333333333</v>
      </c>
      <c r="AL11" s="190"/>
      <c r="AM11" s="192">
        <f>IFERROR(AL11/AJ11,"-")</f>
        <v>0</v>
      </c>
      <c r="AN11" s="193"/>
      <c r="AO11" s="194">
        <f>IFERROR(AN11/AJ11,"-")</f>
        <v>0</v>
      </c>
      <c r="AP11" s="195"/>
      <c r="AQ11" s="195"/>
      <c r="AR11" s="195"/>
      <c r="AS11" s="196"/>
      <c r="AT11" s="197">
        <f>IF(L11=0,"",IF(AS11=0,"",(AS11/L11)))</f>
        <v>0</v>
      </c>
      <c r="AU11" s="196"/>
      <c r="AV11" s="198" t="str">
        <f>IFERROR(AU11/AS11,"-")</f>
        <v>-</v>
      </c>
      <c r="AW11" s="199"/>
      <c r="AX11" s="200" t="str">
        <f>IFERROR(AW11/AS11,"-")</f>
        <v>-</v>
      </c>
      <c r="AY11" s="201"/>
      <c r="AZ11" s="201"/>
      <c r="BA11" s="201"/>
      <c r="BB11" s="202"/>
      <c r="BC11" s="203">
        <f>IF(L11=0,"",IF(BB11=0,"",(BB11/L11)))</f>
        <v>0</v>
      </c>
      <c r="BD11" s="202"/>
      <c r="BE11" s="204" t="str">
        <f>IFERROR(BD11/BB11,"-")</f>
        <v>-</v>
      </c>
      <c r="BF11" s="205"/>
      <c r="BG11" s="206" t="str">
        <f>IFERROR(BF11/BB11,"-")</f>
        <v>-</v>
      </c>
      <c r="BH11" s="207"/>
      <c r="BI11" s="207"/>
      <c r="BJ11" s="207"/>
      <c r="BK11" s="208"/>
      <c r="BL11" s="209">
        <f>IF(L11=0,"",IF(BK11=0,"",(BK11/L11)))</f>
        <v>0</v>
      </c>
      <c r="BM11" s="210"/>
      <c r="BN11" s="211" t="str">
        <f>IFERROR(BM11/BK11,"-")</f>
        <v>-</v>
      </c>
      <c r="BO11" s="212"/>
      <c r="BP11" s="213" t="str">
        <f>IFERROR(BO11/BK11,"-")</f>
        <v>-</v>
      </c>
      <c r="BQ11" s="214"/>
      <c r="BR11" s="214"/>
      <c r="BS11" s="214"/>
      <c r="BT11" s="215"/>
      <c r="BU11" s="216">
        <f>IF(L11=0,"",IF(BT11=0,"",(BT11/L11)))</f>
        <v>0</v>
      </c>
      <c r="BV11" s="217"/>
      <c r="BW11" s="218" t="str">
        <f>IFERROR(BV11/BT11,"-")</f>
        <v>-</v>
      </c>
      <c r="BX11" s="219"/>
      <c r="BY11" s="220" t="str">
        <f>IFERROR(BX11/BT11,"-")</f>
        <v>-</v>
      </c>
      <c r="BZ11" s="221"/>
      <c r="CA11" s="221"/>
      <c r="CB11" s="221"/>
      <c r="CC11" s="222"/>
      <c r="CD11" s="223">
        <f>IF(L11=0,"",IF(CC11=0,"",(CC11/L11)))</f>
        <v>0</v>
      </c>
      <c r="CE11" s="224"/>
      <c r="CF11" s="225" t="str">
        <f>IFERROR(CE11/CC11,"-")</f>
        <v>-</v>
      </c>
      <c r="CG11" s="226"/>
      <c r="CH11" s="227" t="str">
        <f>IFERROR(CG11/CC11,"-")</f>
        <v>-</v>
      </c>
      <c r="CI11" s="228"/>
      <c r="CJ11" s="228"/>
      <c r="CK11" s="228"/>
      <c r="CL11" s="229">
        <v>0</v>
      </c>
      <c r="CM11" s="230"/>
      <c r="CN11" s="230"/>
      <c r="CO11" s="230"/>
      <c r="CP11" s="231" t="str">
        <f>IF(AND(CN11=0,CO11=0),"",IF(AND(CN11&lt;=100000,CO11&lt;=100000),"",IF(CN11/CM11&gt;0.7,"男高",IF(CO11/CM11&gt;0.7,"女高",""))))</f>
        <v/>
      </c>
    </row>
    <row r="12" spans="1:96">
      <c r="A12" s="174">
        <f>Y12</f>
        <v>1.8455415993036</v>
      </c>
      <c r="B12" s="347" t="s">
        <v>122</v>
      </c>
      <c r="C12" s="347"/>
      <c r="D12" s="347" t="s">
        <v>74</v>
      </c>
      <c r="E12" s="175" t="s">
        <v>123</v>
      </c>
      <c r="F12" s="175" t="s">
        <v>110</v>
      </c>
      <c r="G12" s="340">
        <v>804100</v>
      </c>
      <c r="H12" s="340">
        <v>1700</v>
      </c>
      <c r="I12" s="176">
        <v>0</v>
      </c>
      <c r="J12" s="176">
        <v>0</v>
      </c>
      <c r="K12" s="176">
        <v>50</v>
      </c>
      <c r="L12" s="177">
        <v>473</v>
      </c>
      <c r="M12" s="178">
        <v>456</v>
      </c>
      <c r="N12" s="179">
        <f>IFERROR(L12/K12,"-")</f>
        <v>9.46</v>
      </c>
      <c r="O12" s="176">
        <v>26</v>
      </c>
      <c r="P12" s="176">
        <v>86</v>
      </c>
      <c r="Q12" s="179">
        <f>IFERROR(O12/L12,"-")</f>
        <v>0.054968287526427</v>
      </c>
      <c r="R12" s="180">
        <f>IFERROR(G12/SUM(L12:L12),"-")</f>
        <v>1700</v>
      </c>
      <c r="S12" s="181">
        <v>39</v>
      </c>
      <c r="T12" s="179">
        <f>IF(L12=0,"-",S12/L12)</f>
        <v>0.082452431289641</v>
      </c>
      <c r="U12" s="345">
        <v>1484000</v>
      </c>
      <c r="V12" s="346">
        <f>IFERROR(U12/L12,"-")</f>
        <v>3137.4207188161</v>
      </c>
      <c r="W12" s="346">
        <f>IFERROR(U12/S12,"-")</f>
        <v>38051.282051282</v>
      </c>
      <c r="X12" s="340">
        <f>SUM(U12:U12)-SUM(G12:G12)</f>
        <v>679900</v>
      </c>
      <c r="Y12" s="183">
        <f>SUM(U12:U12)/SUM(G12:G12)</f>
        <v>1.8455415993036</v>
      </c>
      <c r="AA12" s="184">
        <v>17</v>
      </c>
      <c r="AB12" s="185">
        <f>IF(L12=0,"",IF(AA12=0,"",(AA12/L12)))</f>
        <v>0.035940803382664</v>
      </c>
      <c r="AC12" s="184"/>
      <c r="AD12" s="186">
        <f>IFERROR(AC12/AA12,"-")</f>
        <v>0</v>
      </c>
      <c r="AE12" s="187"/>
      <c r="AF12" s="188">
        <f>IFERROR(AE12/AA12,"-")</f>
        <v>0</v>
      </c>
      <c r="AG12" s="189"/>
      <c r="AH12" s="189"/>
      <c r="AI12" s="189"/>
      <c r="AJ12" s="190">
        <v>29</v>
      </c>
      <c r="AK12" s="191">
        <f>IF(L12=0,"",IF(AJ12=0,"",(AJ12/L12)))</f>
        <v>0.061310782241015</v>
      </c>
      <c r="AL12" s="190"/>
      <c r="AM12" s="192">
        <f>IFERROR(AL12/AJ12,"-")</f>
        <v>0</v>
      </c>
      <c r="AN12" s="193"/>
      <c r="AO12" s="194">
        <f>IFERROR(AN12/AJ12,"-")</f>
        <v>0</v>
      </c>
      <c r="AP12" s="195"/>
      <c r="AQ12" s="195"/>
      <c r="AR12" s="195"/>
      <c r="AS12" s="196">
        <v>46</v>
      </c>
      <c r="AT12" s="197">
        <f>IF(L12=0,"",IF(AS12=0,"",(AS12/L12)))</f>
        <v>0.097251585623679</v>
      </c>
      <c r="AU12" s="196">
        <v>1</v>
      </c>
      <c r="AV12" s="198">
        <f>IFERROR(AU12/AS12,"-")</f>
        <v>0.021739130434783</v>
      </c>
      <c r="AW12" s="199">
        <v>1000</v>
      </c>
      <c r="AX12" s="200">
        <f>IFERROR(AW12/AS12,"-")</f>
        <v>21.739130434783</v>
      </c>
      <c r="AY12" s="201">
        <v>1</v>
      </c>
      <c r="AZ12" s="201"/>
      <c r="BA12" s="201"/>
      <c r="BB12" s="202">
        <v>88</v>
      </c>
      <c r="BC12" s="203">
        <f>IF(L12=0,"",IF(BB12=0,"",(BB12/L12)))</f>
        <v>0.18604651162791</v>
      </c>
      <c r="BD12" s="202">
        <v>5</v>
      </c>
      <c r="BE12" s="204">
        <f>IFERROR(BD12/BB12,"-")</f>
        <v>0.056818181818182</v>
      </c>
      <c r="BF12" s="205">
        <v>28000</v>
      </c>
      <c r="BG12" s="206">
        <f>IFERROR(BF12/BB12,"-")</f>
        <v>318.18181818182</v>
      </c>
      <c r="BH12" s="207">
        <v>5</v>
      </c>
      <c r="BI12" s="207"/>
      <c r="BJ12" s="207"/>
      <c r="BK12" s="208">
        <v>168</v>
      </c>
      <c r="BL12" s="209">
        <f>IF(L12=0,"",IF(BK12=0,"",(BK12/L12)))</f>
        <v>0.35517970401691</v>
      </c>
      <c r="BM12" s="210">
        <v>14</v>
      </c>
      <c r="BN12" s="211">
        <f>IFERROR(BM12/BK12,"-")</f>
        <v>0.083333333333333</v>
      </c>
      <c r="BO12" s="212">
        <v>249000</v>
      </c>
      <c r="BP12" s="213">
        <f>IFERROR(BO12/BK12,"-")</f>
        <v>1482.1428571429</v>
      </c>
      <c r="BQ12" s="214">
        <v>6</v>
      </c>
      <c r="BR12" s="214">
        <v>1</v>
      </c>
      <c r="BS12" s="214">
        <v>7</v>
      </c>
      <c r="BT12" s="215">
        <v>100</v>
      </c>
      <c r="BU12" s="216">
        <f>IF(L12=0,"",IF(BT12=0,"",(BT12/L12)))</f>
        <v>0.21141649048626</v>
      </c>
      <c r="BV12" s="217">
        <v>11</v>
      </c>
      <c r="BW12" s="218">
        <f>IFERROR(BV12/BT12,"-")</f>
        <v>0.11</v>
      </c>
      <c r="BX12" s="219">
        <v>475000</v>
      </c>
      <c r="BY12" s="220">
        <f>IFERROR(BX12/BT12,"-")</f>
        <v>4750</v>
      </c>
      <c r="BZ12" s="221">
        <v>3</v>
      </c>
      <c r="CA12" s="221">
        <v>3</v>
      </c>
      <c r="CB12" s="221">
        <v>5</v>
      </c>
      <c r="CC12" s="222">
        <v>25</v>
      </c>
      <c r="CD12" s="223">
        <f>IF(L12=0,"",IF(CC12=0,"",(CC12/L12)))</f>
        <v>0.052854122621564</v>
      </c>
      <c r="CE12" s="224">
        <v>8</v>
      </c>
      <c r="CF12" s="225">
        <f>IFERROR(CE12/CC12,"-")</f>
        <v>0.32</v>
      </c>
      <c r="CG12" s="226">
        <v>731000</v>
      </c>
      <c r="CH12" s="227">
        <f>IFERROR(CG12/CC12,"-")</f>
        <v>29240</v>
      </c>
      <c r="CI12" s="228">
        <v>1</v>
      </c>
      <c r="CJ12" s="228">
        <v>2</v>
      </c>
      <c r="CK12" s="228">
        <v>5</v>
      </c>
      <c r="CL12" s="229">
        <v>39</v>
      </c>
      <c r="CM12" s="230">
        <v>1484000</v>
      </c>
      <c r="CN12" s="230">
        <v>415000</v>
      </c>
      <c r="CO12" s="230">
        <v>5000</v>
      </c>
      <c r="CP12" s="231" t="str">
        <f>IF(AND(CN12=0,CO12=0),"",IF(AND(CN12&lt;=100000,CO12&lt;=100000),"",IF(CN12/CM12&gt;0.7,"男高",IF(CO12/CM12&gt;0.7,"女高",""))))</f>
        <v/>
      </c>
    </row>
    <row r="13" spans="1:96">
      <c r="A13" s="232"/>
      <c r="B13" s="151"/>
      <c r="C13" s="233"/>
      <c r="D13" s="234"/>
      <c r="E13" s="175"/>
      <c r="F13" s="175"/>
      <c r="G13" s="341"/>
      <c r="H13" s="341"/>
      <c r="I13" s="235"/>
      <c r="J13" s="235"/>
      <c r="K13" s="176"/>
      <c r="L13" s="176"/>
      <c r="M13" s="176"/>
      <c r="N13" s="236"/>
      <c r="O13" s="236"/>
      <c r="P13" s="176"/>
      <c r="Q13" s="236"/>
      <c r="R13" s="182"/>
      <c r="S13" s="182"/>
      <c r="T13" s="182"/>
      <c r="U13" s="345"/>
      <c r="V13" s="345"/>
      <c r="W13" s="345"/>
      <c r="X13" s="345"/>
      <c r="Y13" s="236"/>
      <c r="Z13" s="172"/>
      <c r="AA13" s="237"/>
      <c r="AB13" s="238"/>
      <c r="AC13" s="237"/>
      <c r="AD13" s="239"/>
      <c r="AE13" s="240"/>
      <c r="AF13" s="241"/>
      <c r="AG13" s="242"/>
      <c r="AH13" s="242"/>
      <c r="AI13" s="242"/>
      <c r="AJ13" s="237"/>
      <c r="AK13" s="238"/>
      <c r="AL13" s="237"/>
      <c r="AM13" s="239"/>
      <c r="AN13" s="240"/>
      <c r="AO13" s="241"/>
      <c r="AP13" s="242"/>
      <c r="AQ13" s="242"/>
      <c r="AR13" s="242"/>
      <c r="AS13" s="237"/>
      <c r="AT13" s="238"/>
      <c r="AU13" s="237"/>
      <c r="AV13" s="239"/>
      <c r="AW13" s="240"/>
      <c r="AX13" s="241"/>
      <c r="AY13" s="242"/>
      <c r="AZ13" s="242"/>
      <c r="BA13" s="242"/>
      <c r="BB13" s="237"/>
      <c r="BC13" s="238"/>
      <c r="BD13" s="237"/>
      <c r="BE13" s="239"/>
      <c r="BF13" s="240"/>
      <c r="BG13" s="241"/>
      <c r="BH13" s="242"/>
      <c r="BI13" s="242"/>
      <c r="BJ13" s="242"/>
      <c r="BK13" s="173"/>
      <c r="BL13" s="243"/>
      <c r="BM13" s="237"/>
      <c r="BN13" s="239"/>
      <c r="BO13" s="240"/>
      <c r="BP13" s="241"/>
      <c r="BQ13" s="242"/>
      <c r="BR13" s="242"/>
      <c r="BS13" s="242"/>
      <c r="BT13" s="173"/>
      <c r="BU13" s="243"/>
      <c r="BV13" s="237"/>
      <c r="BW13" s="239"/>
      <c r="BX13" s="240"/>
      <c r="BY13" s="241"/>
      <c r="BZ13" s="242"/>
      <c r="CA13" s="242"/>
      <c r="CB13" s="242"/>
      <c r="CC13" s="173"/>
      <c r="CD13" s="243"/>
      <c r="CE13" s="237"/>
      <c r="CF13" s="239"/>
      <c r="CG13" s="240"/>
      <c r="CH13" s="241"/>
      <c r="CI13" s="242"/>
      <c r="CJ13" s="242"/>
      <c r="CK13" s="242"/>
      <c r="CL13" s="244"/>
      <c r="CM13" s="240"/>
      <c r="CN13" s="240"/>
      <c r="CO13" s="240"/>
      <c r="CP13" s="245"/>
    </row>
    <row r="14" spans="1:96">
      <c r="A14" s="232"/>
      <c r="B14" s="246"/>
      <c r="C14" s="176"/>
      <c r="D14" s="176"/>
      <c r="E14" s="247"/>
      <c r="F14" s="248"/>
      <c r="G14" s="342"/>
      <c r="H14" s="342"/>
      <c r="I14" s="235"/>
      <c r="J14" s="235"/>
      <c r="K14" s="176"/>
      <c r="L14" s="176"/>
      <c r="M14" s="176"/>
      <c r="N14" s="236"/>
      <c r="O14" s="236"/>
      <c r="P14" s="176"/>
      <c r="Q14" s="236"/>
      <c r="R14" s="182"/>
      <c r="S14" s="182"/>
      <c r="T14" s="182"/>
      <c r="U14" s="345"/>
      <c r="V14" s="345"/>
      <c r="W14" s="345"/>
      <c r="X14" s="345"/>
      <c r="Y14" s="236"/>
      <c r="Z14" s="249"/>
      <c r="AA14" s="237"/>
      <c r="AB14" s="238"/>
      <c r="AC14" s="237"/>
      <c r="AD14" s="239"/>
      <c r="AE14" s="240"/>
      <c r="AF14" s="241"/>
      <c r="AG14" s="242"/>
      <c r="AH14" s="242"/>
      <c r="AI14" s="242"/>
      <c r="AJ14" s="237"/>
      <c r="AK14" s="238"/>
      <c r="AL14" s="237"/>
      <c r="AM14" s="239"/>
      <c r="AN14" s="240"/>
      <c r="AO14" s="241"/>
      <c r="AP14" s="242"/>
      <c r="AQ14" s="242"/>
      <c r="AR14" s="242"/>
      <c r="AS14" s="237"/>
      <c r="AT14" s="238"/>
      <c r="AU14" s="237"/>
      <c r="AV14" s="239"/>
      <c r="AW14" s="240"/>
      <c r="AX14" s="241"/>
      <c r="AY14" s="242"/>
      <c r="AZ14" s="242"/>
      <c r="BA14" s="242"/>
      <c r="BB14" s="237"/>
      <c r="BC14" s="238"/>
      <c r="BD14" s="237"/>
      <c r="BE14" s="239"/>
      <c r="BF14" s="240"/>
      <c r="BG14" s="241"/>
      <c r="BH14" s="242"/>
      <c r="BI14" s="242"/>
      <c r="BJ14" s="242"/>
      <c r="BK14" s="173"/>
      <c r="BL14" s="243"/>
      <c r="BM14" s="237"/>
      <c r="BN14" s="239"/>
      <c r="BO14" s="240"/>
      <c r="BP14" s="241"/>
      <c r="BQ14" s="242"/>
      <c r="BR14" s="242"/>
      <c r="BS14" s="242"/>
      <c r="BT14" s="173"/>
      <c r="BU14" s="243"/>
      <c r="BV14" s="237"/>
      <c r="BW14" s="239"/>
      <c r="BX14" s="240"/>
      <c r="BY14" s="241"/>
      <c r="BZ14" s="242"/>
      <c r="CA14" s="242"/>
      <c r="CB14" s="242"/>
      <c r="CC14" s="173"/>
      <c r="CD14" s="243"/>
      <c r="CE14" s="237"/>
      <c r="CF14" s="239"/>
      <c r="CG14" s="240"/>
      <c r="CH14" s="241"/>
      <c r="CI14" s="242"/>
      <c r="CJ14" s="242"/>
      <c r="CK14" s="242"/>
      <c r="CL14" s="244"/>
      <c r="CM14" s="240"/>
      <c r="CN14" s="240"/>
      <c r="CO14" s="240"/>
      <c r="CP14" s="245"/>
    </row>
    <row r="15" spans="1:96">
      <c r="A15" s="166">
        <f>Y15</f>
        <v>1.344193884921</v>
      </c>
      <c r="B15" s="250"/>
      <c r="C15" s="250"/>
      <c r="D15" s="250"/>
      <c r="E15" s="251" t="s">
        <v>124</v>
      </c>
      <c r="F15" s="251"/>
      <c r="G15" s="343">
        <f>SUM(G6:G14)</f>
        <v>1246100</v>
      </c>
      <c r="H15" s="343"/>
      <c r="I15" s="250">
        <f>SUM(I6:I14)</f>
        <v>0</v>
      </c>
      <c r="J15" s="250">
        <f>SUM(J6:J14)</f>
        <v>0</v>
      </c>
      <c r="K15" s="250">
        <f>SUM(K6:K14)</f>
        <v>6915</v>
      </c>
      <c r="L15" s="250">
        <f>SUM(L6:L14)</f>
        <v>741</v>
      </c>
      <c r="M15" s="250">
        <f>SUM(M6:M14)</f>
        <v>700</v>
      </c>
      <c r="N15" s="252">
        <f>IFERROR(L15/K15,"-")</f>
        <v>0.10715835140998</v>
      </c>
      <c r="O15" s="253">
        <f>SUM(O6:O14)</f>
        <v>30</v>
      </c>
      <c r="P15" s="253">
        <f>SUM(P6:P14)</f>
        <v>137</v>
      </c>
      <c r="Q15" s="252">
        <f>IFERROR(O15/L15,"-")</f>
        <v>0.040485829959514</v>
      </c>
      <c r="R15" s="254">
        <f>IFERROR(G15/L15,"-")</f>
        <v>1681.6464237517</v>
      </c>
      <c r="S15" s="255">
        <f>SUM(S6:S14)</f>
        <v>46</v>
      </c>
      <c r="T15" s="252">
        <f>IFERROR(S15/L15,"-")</f>
        <v>0.062078272604588</v>
      </c>
      <c r="U15" s="343">
        <f>SUM(U6:U14)</f>
        <v>1675000</v>
      </c>
      <c r="V15" s="343">
        <f>IFERROR(U15/L15,"-")</f>
        <v>2260.4588394062</v>
      </c>
      <c r="W15" s="343">
        <f>IFERROR(U15/S15,"-")</f>
        <v>36413.043478261</v>
      </c>
      <c r="X15" s="343">
        <f>U15-G15</f>
        <v>428900</v>
      </c>
      <c r="Y15" s="256">
        <f>U15/G15</f>
        <v>1.344193884921</v>
      </c>
      <c r="Z15" s="257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  <mergeCell ref="A11:A11"/>
    <mergeCell ref="G11:G11"/>
    <mergeCell ref="H11:H11"/>
    <mergeCell ref="R11:R11"/>
    <mergeCell ref="X11:X11"/>
    <mergeCell ref="Y11:Y11"/>
    <mergeCell ref="A12:A12"/>
    <mergeCell ref="G12:G12"/>
    <mergeCell ref="H12:H12"/>
    <mergeCell ref="R12:R12"/>
    <mergeCell ref="X12:X12"/>
    <mergeCell ref="Y12:Y12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125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103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126</v>
      </c>
      <c r="C6" s="347" t="s">
        <v>127</v>
      </c>
      <c r="D6" s="347" t="s">
        <v>128</v>
      </c>
      <c r="E6" s="175" t="s">
        <v>129</v>
      </c>
      <c r="F6" s="175" t="s">
        <v>110</v>
      </c>
      <c r="G6" s="340">
        <v>0</v>
      </c>
      <c r="H6" s="176">
        <v>0</v>
      </c>
      <c r="I6" s="176">
        <v>0</v>
      </c>
      <c r="J6" s="176">
        <v>21355</v>
      </c>
      <c r="K6" s="177">
        <v>312</v>
      </c>
      <c r="L6" s="179">
        <f>IFERROR(K6/J6,"-")</f>
        <v>0.014610161554671</v>
      </c>
      <c r="M6" s="176">
        <v>8</v>
      </c>
      <c r="N6" s="176">
        <v>132</v>
      </c>
      <c r="O6" s="179">
        <f>IFERROR(M6/(K6),"-")</f>
        <v>0.025641025641026</v>
      </c>
      <c r="P6" s="180">
        <f>IFERROR(G6/SUM(K6:K6),"-")</f>
        <v>0</v>
      </c>
      <c r="Q6" s="181">
        <v>42</v>
      </c>
      <c r="R6" s="179">
        <f>IF(K6=0,"-",Q6/K6)</f>
        <v>0.13461538461538</v>
      </c>
      <c r="S6" s="345">
        <v>1211000</v>
      </c>
      <c r="T6" s="346">
        <f>IFERROR(S6/K6,"-")</f>
        <v>3881.4102564103</v>
      </c>
      <c r="U6" s="346">
        <f>IFERROR(S6/Q6,"-")</f>
        <v>28833.333333333</v>
      </c>
      <c r="V6" s="340">
        <f>SUM(S6:S6)-SUM(G6:G6)</f>
        <v>1211000</v>
      </c>
      <c r="W6" s="183" t="str">
        <f>SUM(S6:S6)/SUM(G6:G6)</f>
        <v>0</v>
      </c>
      <c r="Y6" s="184">
        <v>9</v>
      </c>
      <c r="Z6" s="185">
        <f>IF(K6=0,"",IF(Y6=0,"",(Y6/K6)))</f>
        <v>0.028846153846154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16</v>
      </c>
      <c r="AI6" s="191">
        <f>IF(K6=0,"",IF(AH6=0,"",(AH6/K6)))</f>
        <v>0.051282051282051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39</v>
      </c>
      <c r="AR6" s="197">
        <f>IF(K6=0,"",IF(AQ6=0,"",(AQ6/K6)))</f>
        <v>0.125</v>
      </c>
      <c r="AS6" s="196">
        <v>4</v>
      </c>
      <c r="AT6" s="198">
        <f>IFERROR(AS6/AQ6,"-")</f>
        <v>0.1025641025641</v>
      </c>
      <c r="AU6" s="199">
        <v>30000</v>
      </c>
      <c r="AV6" s="200">
        <f>IFERROR(AU6/AQ6,"-")</f>
        <v>769.23076923077</v>
      </c>
      <c r="AW6" s="201">
        <v>2</v>
      </c>
      <c r="AX6" s="201">
        <v>1</v>
      </c>
      <c r="AY6" s="201">
        <v>1</v>
      </c>
      <c r="AZ6" s="202">
        <v>119</v>
      </c>
      <c r="BA6" s="203">
        <f>IF(K6=0,"",IF(AZ6=0,"",(AZ6/K6)))</f>
        <v>0.38141025641026</v>
      </c>
      <c r="BB6" s="202">
        <v>17</v>
      </c>
      <c r="BC6" s="204">
        <f>IFERROR(BB6/AZ6,"-")</f>
        <v>0.14285714285714</v>
      </c>
      <c r="BD6" s="205">
        <v>96000</v>
      </c>
      <c r="BE6" s="206">
        <f>IFERROR(BD6/AZ6,"-")</f>
        <v>806.72268907563</v>
      </c>
      <c r="BF6" s="207">
        <v>12</v>
      </c>
      <c r="BG6" s="207">
        <v>2</v>
      </c>
      <c r="BH6" s="207">
        <v>3</v>
      </c>
      <c r="BI6" s="208">
        <v>96</v>
      </c>
      <c r="BJ6" s="209">
        <f>IF(K6=0,"",IF(BI6=0,"",(BI6/K6)))</f>
        <v>0.30769230769231</v>
      </c>
      <c r="BK6" s="210">
        <v>15</v>
      </c>
      <c r="BL6" s="211">
        <f>IFERROR(BK6/BI6,"-")</f>
        <v>0.15625</v>
      </c>
      <c r="BM6" s="212">
        <v>858000</v>
      </c>
      <c r="BN6" s="213">
        <f>IFERROR(BM6/BI6,"-")</f>
        <v>8937.5</v>
      </c>
      <c r="BO6" s="214">
        <v>7</v>
      </c>
      <c r="BP6" s="214">
        <v>1</v>
      </c>
      <c r="BQ6" s="214">
        <v>7</v>
      </c>
      <c r="BR6" s="215">
        <v>25</v>
      </c>
      <c r="BS6" s="216">
        <f>IF(K6=0,"",IF(BR6=0,"",(BR6/K6)))</f>
        <v>0.080128205128205</v>
      </c>
      <c r="BT6" s="217">
        <v>5</v>
      </c>
      <c r="BU6" s="218">
        <f>IFERROR(BT6/BR6,"-")</f>
        <v>0.2</v>
      </c>
      <c r="BV6" s="219">
        <v>206000</v>
      </c>
      <c r="BW6" s="220">
        <f>IFERROR(BV6/BR6,"-")</f>
        <v>8240</v>
      </c>
      <c r="BX6" s="221">
        <v>1</v>
      </c>
      <c r="BY6" s="221">
        <v>1</v>
      </c>
      <c r="BZ6" s="221">
        <v>3</v>
      </c>
      <c r="CA6" s="222">
        <v>8</v>
      </c>
      <c r="CB6" s="223">
        <f>IF(K6=0,"",IF(CA6=0,"",(CA6/K6)))</f>
        <v>0.025641025641026</v>
      </c>
      <c r="CC6" s="224">
        <v>1</v>
      </c>
      <c r="CD6" s="225">
        <f>IFERROR(CC6/CA6,"-")</f>
        <v>0.125</v>
      </c>
      <c r="CE6" s="226">
        <v>21000</v>
      </c>
      <c r="CF6" s="227">
        <f>IFERROR(CE6/CA6,"-")</f>
        <v>2625</v>
      </c>
      <c r="CG6" s="228"/>
      <c r="CH6" s="228"/>
      <c r="CI6" s="228">
        <v>1</v>
      </c>
      <c r="CJ6" s="229">
        <v>42</v>
      </c>
      <c r="CK6" s="230">
        <v>1211000</v>
      </c>
      <c r="CL6" s="230">
        <v>395000</v>
      </c>
      <c r="CM6" s="230">
        <v>3000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1.2485237461907</v>
      </c>
      <c r="B7" s="347" t="s">
        <v>130</v>
      </c>
      <c r="C7" s="347" t="s">
        <v>131</v>
      </c>
      <c r="D7" s="347" t="s">
        <v>132</v>
      </c>
      <c r="E7" s="175" t="s">
        <v>133</v>
      </c>
      <c r="F7" s="175" t="s">
        <v>110</v>
      </c>
      <c r="G7" s="340">
        <v>8035373</v>
      </c>
      <c r="H7" s="176">
        <v>0</v>
      </c>
      <c r="I7" s="176">
        <v>0</v>
      </c>
      <c r="J7" s="176">
        <v>309975</v>
      </c>
      <c r="K7" s="177">
        <v>2496</v>
      </c>
      <c r="L7" s="179">
        <f>IFERROR(K7/J7,"-")</f>
        <v>0.0080522622792161</v>
      </c>
      <c r="M7" s="176">
        <v>88</v>
      </c>
      <c r="N7" s="176">
        <v>977</v>
      </c>
      <c r="O7" s="179">
        <f>IFERROR(M7/(K7),"-")</f>
        <v>0.03525641025641</v>
      </c>
      <c r="P7" s="180">
        <f>IFERROR(G7/SUM(K7:K7),"-")</f>
        <v>3219.3000801282</v>
      </c>
      <c r="Q7" s="181">
        <v>252</v>
      </c>
      <c r="R7" s="179">
        <f>IF(K7=0,"-",Q7/K7)</f>
        <v>0.10096153846154</v>
      </c>
      <c r="S7" s="345">
        <v>10032354</v>
      </c>
      <c r="T7" s="346">
        <f>IFERROR(S7/K7,"-")</f>
        <v>4019.3725961538</v>
      </c>
      <c r="U7" s="346">
        <f>IFERROR(S7/Q7,"-")</f>
        <v>39810.928571429</v>
      </c>
      <c r="V7" s="340">
        <f>SUM(S7:S7)-SUM(G7:G7)</f>
        <v>1996981</v>
      </c>
      <c r="W7" s="183">
        <f>SUM(S7:S7)/SUM(G7:G7)</f>
        <v>1.2485237461907</v>
      </c>
      <c r="Y7" s="184">
        <v>48</v>
      </c>
      <c r="Z7" s="185">
        <f>IF(K7=0,"",IF(Y7=0,"",(Y7/K7)))</f>
        <v>0.019230769230769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19</v>
      </c>
      <c r="AI7" s="191">
        <f>IF(K7=0,"",IF(AH7=0,"",(AH7/K7)))</f>
        <v>0.0076121794871795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66</v>
      </c>
      <c r="AR7" s="197">
        <f>IF(K7=0,"",IF(AQ7=0,"",(AQ7/K7)))</f>
        <v>0.026442307692308</v>
      </c>
      <c r="AS7" s="196">
        <v>3</v>
      </c>
      <c r="AT7" s="198">
        <f>IFERROR(AS7/AQ7,"-")</f>
        <v>0.045454545454545</v>
      </c>
      <c r="AU7" s="199">
        <v>27000</v>
      </c>
      <c r="AV7" s="200">
        <f>IFERROR(AU7/AQ7,"-")</f>
        <v>409.09090909091</v>
      </c>
      <c r="AW7" s="201"/>
      <c r="AX7" s="201">
        <v>1</v>
      </c>
      <c r="AY7" s="201">
        <v>2</v>
      </c>
      <c r="AZ7" s="202">
        <v>1113</v>
      </c>
      <c r="BA7" s="203">
        <f>IF(K7=0,"",IF(AZ7=0,"",(AZ7/K7)))</f>
        <v>0.44591346153846</v>
      </c>
      <c r="BB7" s="202">
        <v>89</v>
      </c>
      <c r="BC7" s="204">
        <f>IFERROR(BB7/AZ7,"-")</f>
        <v>0.079964061096137</v>
      </c>
      <c r="BD7" s="205">
        <v>2047000</v>
      </c>
      <c r="BE7" s="206">
        <f>IFERROR(BD7/AZ7,"-")</f>
        <v>1839.1734052111</v>
      </c>
      <c r="BF7" s="207">
        <v>41</v>
      </c>
      <c r="BG7" s="207">
        <v>18</v>
      </c>
      <c r="BH7" s="207">
        <v>30</v>
      </c>
      <c r="BI7" s="208">
        <v>883</v>
      </c>
      <c r="BJ7" s="209">
        <f>IF(K7=0,"",IF(BI7=0,"",(BI7/K7)))</f>
        <v>0.35376602564103</v>
      </c>
      <c r="BK7" s="210">
        <v>92</v>
      </c>
      <c r="BL7" s="211">
        <f>IFERROR(BK7/BI7,"-")</f>
        <v>0.10419026047565</v>
      </c>
      <c r="BM7" s="212">
        <v>4017200</v>
      </c>
      <c r="BN7" s="213">
        <f>IFERROR(BM7/BI7,"-")</f>
        <v>4549.4903737259</v>
      </c>
      <c r="BO7" s="214">
        <v>41</v>
      </c>
      <c r="BP7" s="214">
        <v>11</v>
      </c>
      <c r="BQ7" s="214">
        <v>40</v>
      </c>
      <c r="BR7" s="215">
        <v>312</v>
      </c>
      <c r="BS7" s="216">
        <f>IF(K7=0,"",IF(BR7=0,"",(BR7/K7)))</f>
        <v>0.125</v>
      </c>
      <c r="BT7" s="217">
        <v>54</v>
      </c>
      <c r="BU7" s="218">
        <f>IFERROR(BT7/BR7,"-")</f>
        <v>0.17307692307692</v>
      </c>
      <c r="BV7" s="219">
        <v>2922154</v>
      </c>
      <c r="BW7" s="220">
        <f>IFERROR(BV7/BR7,"-")</f>
        <v>9365.8782051282</v>
      </c>
      <c r="BX7" s="221">
        <v>19</v>
      </c>
      <c r="BY7" s="221">
        <v>14</v>
      </c>
      <c r="BZ7" s="221">
        <v>21</v>
      </c>
      <c r="CA7" s="222">
        <v>55</v>
      </c>
      <c r="CB7" s="223">
        <f>IF(K7=0,"",IF(CA7=0,"",(CA7/K7)))</f>
        <v>0.022035256410256</v>
      </c>
      <c r="CC7" s="224">
        <v>14</v>
      </c>
      <c r="CD7" s="225">
        <f>IFERROR(CC7/CA7,"-")</f>
        <v>0.25454545454545</v>
      </c>
      <c r="CE7" s="226">
        <v>1019000</v>
      </c>
      <c r="CF7" s="227">
        <f>IFERROR(CE7/CA7,"-")</f>
        <v>18527.272727273</v>
      </c>
      <c r="CG7" s="228">
        <v>2</v>
      </c>
      <c r="CH7" s="228">
        <v>1</v>
      </c>
      <c r="CI7" s="228">
        <v>11</v>
      </c>
      <c r="CJ7" s="229">
        <v>252</v>
      </c>
      <c r="CK7" s="230">
        <v>10032354</v>
      </c>
      <c r="CL7" s="230">
        <v>946000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7" t="s">
        <v>134</v>
      </c>
      <c r="C8" s="347" t="s">
        <v>131</v>
      </c>
      <c r="D8" s="347" t="s">
        <v>132</v>
      </c>
      <c r="E8" s="175" t="s">
        <v>135</v>
      </c>
      <c r="F8" s="175" t="s">
        <v>110</v>
      </c>
      <c r="G8" s="340">
        <v>0</v>
      </c>
      <c r="H8" s="176">
        <v>0</v>
      </c>
      <c r="I8" s="176">
        <v>0</v>
      </c>
      <c r="J8" s="176">
        <v>6</v>
      </c>
      <c r="K8" s="177">
        <v>0</v>
      </c>
      <c r="L8" s="179">
        <f>IFERROR(K8/J8,"-")</f>
        <v>0</v>
      </c>
      <c r="M8" s="176">
        <v>0</v>
      </c>
      <c r="N8" s="176">
        <v>0</v>
      </c>
      <c r="O8" s="179" t="str">
        <f>IFERROR(M8/(K8),"-")</f>
        <v>-</v>
      </c>
      <c r="P8" s="180" t="str">
        <f>IFERROR(G8/SUM(K8:K8),"-")</f>
        <v>-</v>
      </c>
      <c r="Q8" s="181">
        <v>0</v>
      </c>
      <c r="R8" s="179" t="str">
        <f>IF(K8=0,"-",Q8/K8)</f>
        <v>-</v>
      </c>
      <c r="S8" s="345"/>
      <c r="T8" s="346" t="str">
        <f>IFERROR(S8/K8,"-")</f>
        <v>-</v>
      </c>
      <c r="U8" s="346" t="str">
        <f>IFERROR(S8/Q8,"-")</f>
        <v>-</v>
      </c>
      <c r="V8" s="340">
        <f>SUM(S8:S8)-SUM(G8:G8)</f>
        <v>0</v>
      </c>
      <c r="W8" s="183" t="str">
        <f>SUM(S8:S8)/SUM(G8:G8)</f>
        <v>0</v>
      </c>
      <c r="Y8" s="184"/>
      <c r="Z8" s="185" t="str">
        <f>IF(K8=0,"",IF(Y8=0,"",(Y8/K8)))</f>
        <v/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 t="str">
        <f>IF(K8=0,"",IF(AH8=0,"",(AH8/K8)))</f>
        <v/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/>
      <c r="AR8" s="197" t="str">
        <f>IF(K8=0,"",IF(AQ8=0,"",(AQ8/K8)))</f>
        <v/>
      </c>
      <c r="AS8" s="196"/>
      <c r="AT8" s="198" t="str">
        <f>IFERROR(AS8/AQ8,"-")</f>
        <v>-</v>
      </c>
      <c r="AU8" s="199"/>
      <c r="AV8" s="200" t="str">
        <f>IFERROR(AU8/AQ8,"-")</f>
        <v>-</v>
      </c>
      <c r="AW8" s="201"/>
      <c r="AX8" s="201"/>
      <c r="AY8" s="201"/>
      <c r="AZ8" s="202"/>
      <c r="BA8" s="203" t="str">
        <f>IF(K8=0,"",IF(AZ8=0,"",(AZ8/K8)))</f>
        <v/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/>
      <c r="BJ8" s="209" t="str">
        <f>IF(K8=0,"",IF(BI8=0,"",(BI8/K8)))</f>
        <v/>
      </c>
      <c r="BK8" s="210"/>
      <c r="BL8" s="211" t="str">
        <f>IFERROR(BK8/BI8,"-")</f>
        <v>-</v>
      </c>
      <c r="BM8" s="212"/>
      <c r="BN8" s="213" t="str">
        <f>IFERROR(BM8/BI8,"-")</f>
        <v>-</v>
      </c>
      <c r="BO8" s="214"/>
      <c r="BP8" s="214"/>
      <c r="BQ8" s="214"/>
      <c r="BR8" s="215"/>
      <c r="BS8" s="216" t="str">
        <f>IF(K8=0,"",IF(BR8=0,"",(BR8/K8)))</f>
        <v/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 t="str">
        <f>IF(K8=0,"",IF(CA8=0,"",(CA8/K8)))</f>
        <v/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0</v>
      </c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0.49027486456663</v>
      </c>
      <c r="B9" s="347" t="s">
        <v>136</v>
      </c>
      <c r="C9" s="347" t="s">
        <v>131</v>
      </c>
      <c r="D9" s="347" t="s">
        <v>132</v>
      </c>
      <c r="E9" s="175" t="s">
        <v>137</v>
      </c>
      <c r="F9" s="175" t="s">
        <v>110</v>
      </c>
      <c r="G9" s="340">
        <v>740401</v>
      </c>
      <c r="H9" s="176">
        <v>0</v>
      </c>
      <c r="I9" s="176">
        <v>0</v>
      </c>
      <c r="J9" s="176">
        <v>12244</v>
      </c>
      <c r="K9" s="177">
        <v>223</v>
      </c>
      <c r="L9" s="179">
        <f>IFERROR(K9/J9,"-")</f>
        <v>0.018213002286834</v>
      </c>
      <c r="M9" s="176">
        <v>9</v>
      </c>
      <c r="N9" s="176">
        <v>97</v>
      </c>
      <c r="O9" s="179">
        <f>IFERROR(M9/(K9),"-")</f>
        <v>0.040358744394619</v>
      </c>
      <c r="P9" s="180">
        <f>IFERROR(G9/SUM(K9:K9),"-")</f>
        <v>3320.1838565022</v>
      </c>
      <c r="Q9" s="181">
        <v>25</v>
      </c>
      <c r="R9" s="179">
        <f>IF(K9=0,"-",Q9/K9)</f>
        <v>0.11210762331839</v>
      </c>
      <c r="S9" s="345">
        <v>363000</v>
      </c>
      <c r="T9" s="346">
        <f>IFERROR(S9/K9,"-")</f>
        <v>1627.802690583</v>
      </c>
      <c r="U9" s="346">
        <f>IFERROR(S9/Q9,"-")</f>
        <v>14520</v>
      </c>
      <c r="V9" s="340">
        <f>SUM(S9:S9)-SUM(G9:G9)</f>
        <v>-377401</v>
      </c>
      <c r="W9" s="183">
        <f>SUM(S9:S9)/SUM(G9:G9)</f>
        <v>0.49027486456663</v>
      </c>
      <c r="Y9" s="184">
        <v>14</v>
      </c>
      <c r="Z9" s="185">
        <f>IF(K9=0,"",IF(Y9=0,"",(Y9/K9)))</f>
        <v>0.062780269058296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19</v>
      </c>
      <c r="AI9" s="191">
        <f>IF(K9=0,"",IF(AH9=0,"",(AH9/K9)))</f>
        <v>0.085201793721973</v>
      </c>
      <c r="AJ9" s="190"/>
      <c r="AK9" s="192">
        <f>IFERROR(AJ9/AH9,"-")</f>
        <v>0</v>
      </c>
      <c r="AL9" s="193"/>
      <c r="AM9" s="194">
        <f>IFERROR(AL9/AH9,"-")</f>
        <v>0</v>
      </c>
      <c r="AN9" s="195"/>
      <c r="AO9" s="195"/>
      <c r="AP9" s="195"/>
      <c r="AQ9" s="196">
        <v>17</v>
      </c>
      <c r="AR9" s="197">
        <f>IF(K9=0,"",IF(AQ9=0,"",(AQ9/K9)))</f>
        <v>0.076233183856502</v>
      </c>
      <c r="AS9" s="196">
        <v>2</v>
      </c>
      <c r="AT9" s="198">
        <f>IFERROR(AS9/AQ9,"-")</f>
        <v>0.11764705882353</v>
      </c>
      <c r="AU9" s="199">
        <v>12000</v>
      </c>
      <c r="AV9" s="200">
        <f>IFERROR(AU9/AQ9,"-")</f>
        <v>705.88235294118</v>
      </c>
      <c r="AW9" s="201">
        <v>1</v>
      </c>
      <c r="AX9" s="201"/>
      <c r="AY9" s="201">
        <v>1</v>
      </c>
      <c r="AZ9" s="202">
        <v>47</v>
      </c>
      <c r="BA9" s="203">
        <f>IF(K9=0,"",IF(AZ9=0,"",(AZ9/K9)))</f>
        <v>0.21076233183857</v>
      </c>
      <c r="BB9" s="202">
        <v>5</v>
      </c>
      <c r="BC9" s="204">
        <f>IFERROR(BB9/AZ9,"-")</f>
        <v>0.1063829787234</v>
      </c>
      <c r="BD9" s="205">
        <v>48000</v>
      </c>
      <c r="BE9" s="206">
        <f>IFERROR(BD9/AZ9,"-")</f>
        <v>1021.2765957447</v>
      </c>
      <c r="BF9" s="207">
        <v>2</v>
      </c>
      <c r="BG9" s="207"/>
      <c r="BH9" s="207">
        <v>3</v>
      </c>
      <c r="BI9" s="208">
        <v>83</v>
      </c>
      <c r="BJ9" s="209">
        <f>IF(K9=0,"",IF(BI9=0,"",(BI9/K9)))</f>
        <v>0.37219730941704</v>
      </c>
      <c r="BK9" s="210">
        <v>9</v>
      </c>
      <c r="BL9" s="211">
        <f>IFERROR(BK9/BI9,"-")</f>
        <v>0.10843373493976</v>
      </c>
      <c r="BM9" s="212">
        <v>77000</v>
      </c>
      <c r="BN9" s="213">
        <f>IFERROR(BM9/BI9,"-")</f>
        <v>927.71084337349</v>
      </c>
      <c r="BO9" s="214">
        <v>6</v>
      </c>
      <c r="BP9" s="214">
        <v>2</v>
      </c>
      <c r="BQ9" s="214">
        <v>1</v>
      </c>
      <c r="BR9" s="215">
        <v>39</v>
      </c>
      <c r="BS9" s="216">
        <f>IF(K9=0,"",IF(BR9=0,"",(BR9/K9)))</f>
        <v>0.17488789237668</v>
      </c>
      <c r="BT9" s="217">
        <v>8</v>
      </c>
      <c r="BU9" s="218">
        <f>IFERROR(BT9/BR9,"-")</f>
        <v>0.20512820512821</v>
      </c>
      <c r="BV9" s="219">
        <v>223000</v>
      </c>
      <c r="BW9" s="220">
        <f>IFERROR(BV9/BR9,"-")</f>
        <v>5717.9487179487</v>
      </c>
      <c r="BX9" s="221">
        <v>2</v>
      </c>
      <c r="BY9" s="221">
        <v>3</v>
      </c>
      <c r="BZ9" s="221">
        <v>3</v>
      </c>
      <c r="CA9" s="222">
        <v>4</v>
      </c>
      <c r="CB9" s="223">
        <f>IF(K9=0,"",IF(CA9=0,"",(CA9/K9)))</f>
        <v>0.017937219730942</v>
      </c>
      <c r="CC9" s="224">
        <v>1</v>
      </c>
      <c r="CD9" s="225">
        <f>IFERROR(CC9/CA9,"-")</f>
        <v>0.25</v>
      </c>
      <c r="CE9" s="226">
        <v>3000</v>
      </c>
      <c r="CF9" s="227">
        <f>IFERROR(CE9/CA9,"-")</f>
        <v>750</v>
      </c>
      <c r="CG9" s="228">
        <v>1</v>
      </c>
      <c r="CH9" s="228"/>
      <c r="CI9" s="228"/>
      <c r="CJ9" s="229">
        <v>25</v>
      </c>
      <c r="CK9" s="230">
        <v>363000</v>
      </c>
      <c r="CL9" s="230">
        <v>136000</v>
      </c>
      <c r="CM9" s="230">
        <v>12000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138</v>
      </c>
      <c r="F12" s="251"/>
      <c r="G12" s="343">
        <f>SUM(G6:G11)</f>
        <v>8775774</v>
      </c>
      <c r="H12" s="250">
        <f>SUM(H6:H11)</f>
        <v>0</v>
      </c>
      <c r="I12" s="250">
        <f>SUM(I6:I11)</f>
        <v>0</v>
      </c>
      <c r="J12" s="250">
        <f>SUM(J6:J11)</f>
        <v>343580</v>
      </c>
      <c r="K12" s="250">
        <f>SUM(K6:K11)</f>
        <v>3031</v>
      </c>
      <c r="L12" s="252">
        <f>IFERROR(K12/J12,"-")</f>
        <v>0.0088218173351185</v>
      </c>
      <c r="M12" s="253">
        <f>SUM(M6:M11)</f>
        <v>105</v>
      </c>
      <c r="N12" s="253">
        <f>SUM(N6:N11)</f>
        <v>1206</v>
      </c>
      <c r="O12" s="252">
        <f>IFERROR(M12/K12,"-")</f>
        <v>0.034642032332564</v>
      </c>
      <c r="P12" s="254">
        <f>IFERROR(G12/K12,"-")</f>
        <v>2895.3394919169</v>
      </c>
      <c r="Q12" s="255">
        <f>SUM(Q6:Q11)</f>
        <v>319</v>
      </c>
      <c r="R12" s="252">
        <f>IFERROR(Q12/K12,"-")</f>
        <v>0.1052457934675</v>
      </c>
      <c r="S12" s="343">
        <f>SUM(S6:S11)</f>
        <v>11606354</v>
      </c>
      <c r="T12" s="343">
        <f>IFERROR(S12/K12,"-")</f>
        <v>3829.2161002969</v>
      </c>
      <c r="U12" s="343">
        <f>IFERROR(S12/Q12,"-")</f>
        <v>36383.554858934</v>
      </c>
      <c r="V12" s="343">
        <f>S12-G12</f>
        <v>2830580</v>
      </c>
      <c r="W12" s="256">
        <f>S12/G12</f>
        <v>1.3225447692705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139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103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140</v>
      </c>
      <c r="C6" s="347" t="s">
        <v>141</v>
      </c>
      <c r="D6" s="347" t="s">
        <v>142</v>
      </c>
      <c r="E6" s="175" t="s">
        <v>143</v>
      </c>
      <c r="F6" s="175" t="s">
        <v>110</v>
      </c>
      <c r="G6" s="340">
        <v>0</v>
      </c>
      <c r="H6" s="176">
        <v>0</v>
      </c>
      <c r="I6" s="176">
        <v>0</v>
      </c>
      <c r="J6" s="176">
        <v>0</v>
      </c>
      <c r="K6" s="177">
        <v>3</v>
      </c>
      <c r="L6" s="179" t="str">
        <f>IFERROR(K6/J6,"-")</f>
        <v>-</v>
      </c>
      <c r="M6" s="176">
        <v>0</v>
      </c>
      <c r="N6" s="176">
        <v>0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2</v>
      </c>
      <c r="AI6" s="191">
        <f>IF(K6=0,"",IF(AH6=0,"",(AH6/K6)))</f>
        <v>0.66666666666667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1</v>
      </c>
      <c r="AR6" s="197">
        <f>IF(K6=0,"",IF(AQ6=0,"",(AQ6/K6)))</f>
        <v>0.33333333333333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/>
      <c r="BA6" s="203">
        <f>IF(K6=0,"",IF(AZ6=0,"",(AZ6/K6)))</f>
        <v>0</v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144</v>
      </c>
      <c r="C7" s="347" t="s">
        <v>141</v>
      </c>
      <c r="D7" s="347" t="s">
        <v>142</v>
      </c>
      <c r="E7" s="175" t="s">
        <v>145</v>
      </c>
      <c r="F7" s="175" t="s">
        <v>110</v>
      </c>
      <c r="G7" s="340">
        <v>0</v>
      </c>
      <c r="H7" s="176">
        <v>0</v>
      </c>
      <c r="I7" s="176">
        <v>0</v>
      </c>
      <c r="J7" s="176">
        <v>0</v>
      </c>
      <c r="K7" s="177">
        <v>17</v>
      </c>
      <c r="L7" s="179" t="str">
        <f>IFERROR(K7/J7,"-")</f>
        <v>-</v>
      </c>
      <c r="M7" s="176">
        <v>0</v>
      </c>
      <c r="N7" s="176">
        <v>3</v>
      </c>
      <c r="O7" s="179">
        <f>IFERROR(M7/(K7),"-")</f>
        <v>0</v>
      </c>
      <c r="P7" s="180">
        <f>IFERROR(G7/SUM(K7:K7),"-")</f>
        <v>0</v>
      </c>
      <c r="Q7" s="181">
        <v>1</v>
      </c>
      <c r="R7" s="179">
        <f>IF(K7=0,"-",Q7/K7)</f>
        <v>0.058823529411765</v>
      </c>
      <c r="S7" s="345">
        <v>9000</v>
      </c>
      <c r="T7" s="346">
        <f>IFERROR(S7/K7,"-")</f>
        <v>529.41176470588</v>
      </c>
      <c r="U7" s="346">
        <f>IFERROR(S7/Q7,"-")</f>
        <v>9000</v>
      </c>
      <c r="V7" s="340">
        <f>SUM(S7:S7)-SUM(G7:G7)</f>
        <v>9000</v>
      </c>
      <c r="W7" s="183" t="str">
        <f>SUM(S7:S7)/SUM(G7:G7)</f>
        <v>0</v>
      </c>
      <c r="Y7" s="184">
        <v>2</v>
      </c>
      <c r="Z7" s="185">
        <f>IF(K7=0,"",IF(Y7=0,"",(Y7/K7)))</f>
        <v>0.11764705882353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5</v>
      </c>
      <c r="AI7" s="191">
        <f>IF(K7=0,"",IF(AH7=0,"",(AH7/K7)))</f>
        <v>0.29411764705882</v>
      </c>
      <c r="AJ7" s="190">
        <v>1</v>
      </c>
      <c r="AK7" s="192">
        <f>IFERROR(AJ7/AH7,"-")</f>
        <v>0.2</v>
      </c>
      <c r="AL7" s="193">
        <v>9000</v>
      </c>
      <c r="AM7" s="194">
        <f>IFERROR(AL7/AH7,"-")</f>
        <v>1800</v>
      </c>
      <c r="AN7" s="195"/>
      <c r="AO7" s="195"/>
      <c r="AP7" s="195">
        <v>1</v>
      </c>
      <c r="AQ7" s="196">
        <v>6</v>
      </c>
      <c r="AR7" s="197">
        <f>IF(K7=0,"",IF(AQ7=0,"",(AQ7/K7)))</f>
        <v>0.35294117647059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</v>
      </c>
      <c r="BA7" s="203">
        <f>IF(K7=0,"",IF(AZ7=0,"",(AZ7/K7)))</f>
        <v>0.11764705882353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2</v>
      </c>
      <c r="BJ7" s="209">
        <f>IF(K7=0,"",IF(BI7=0,"",(BI7/K7)))</f>
        <v>0.11764705882353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1</v>
      </c>
      <c r="CK7" s="230">
        <v>9000</v>
      </c>
      <c r="CL7" s="230">
        <v>9000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146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20</v>
      </c>
      <c r="L10" s="252" t="str">
        <f>IFERROR(K10/J10,"-")</f>
        <v>-</v>
      </c>
      <c r="M10" s="253">
        <f>SUM(M6:M9)</f>
        <v>0</v>
      </c>
      <c r="N10" s="253">
        <f>SUM(N6:N9)</f>
        <v>3</v>
      </c>
      <c r="O10" s="252">
        <f>IFERROR(M10/K10,"-")</f>
        <v>0</v>
      </c>
      <c r="P10" s="254">
        <f>IFERROR(G10/K10,"-")</f>
        <v>0</v>
      </c>
      <c r="Q10" s="255">
        <f>SUM(Q6:Q9)</f>
        <v>1</v>
      </c>
      <c r="R10" s="252">
        <f>IFERROR(Q10/K10,"-")</f>
        <v>0.05</v>
      </c>
      <c r="S10" s="343">
        <f>SUM(S6:S9)</f>
        <v>9000</v>
      </c>
      <c r="T10" s="343">
        <f>IFERROR(S10/K10,"-")</f>
        <v>450</v>
      </c>
      <c r="U10" s="343">
        <f>IFERROR(S10/Q10,"-")</f>
        <v>9000</v>
      </c>
      <c r="V10" s="343">
        <f>S10-G10</f>
        <v>9000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