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<sst xmlns="http://schemas.openxmlformats.org/spreadsheetml/2006/main" uniqueCount="136">
  <si>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</si>
  <si>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</si>
  <si>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</si>
  <si>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</si>
  <si>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</si>
  <si>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</si>
  <si>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</si>
  <si>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</si>
  <si>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</si>
  <si>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</si>
  <si>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</si>
  <si>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</si>
  <si>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</si>
  <si>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</si>
  <si>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</si>
  <si>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</si>
  <si>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</si>
  <si>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</si>
  <si>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</si>
  <si>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</si>
  <si>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</si>
  <si>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</si>
  <si>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</si>
  <si>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</si>
  <si>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</si>
  <si>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アフィリエイト</t>
  </si>
  <si>
    <t>リスティング</t>
  </si>
  <si>
    <t>アプリストア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</si>
  <si>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</si>
  <si>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</si>
  <si>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</si>
  <si>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</si>
  <si>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</si>
  <si>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</si>
  <si>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</si>
  <si>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</si>
  <si>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</si>
  <si>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</si>
  <si>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</si>
  <si>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</si>
  <si>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</si>
  <si>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</si>
  <si>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</si>
  <si>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</si>
  <si>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</si>
  <si>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</si>
  <si>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</si>
  <si>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</si>
  <si>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</si>
  <si>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</si>
  <si>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</si>
  <si>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</si>
  <si>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</si>
  <si>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</si>
  <si>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</si>
  <si>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</si>
  <si>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</si>
  <si>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</si>
  <si>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</si>
  <si>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</si>
  <si>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</si>
  <si>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</si>
  <si>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</si>
  <si>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</si>
  <si>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sms_a1091</t>
  </si>
  <si>
    <t>コアマガジン</t>
  </si>
  <si>
    <t>5P元祖（妃さん）</t>
  </si>
  <si>
    <t>i38</t>
  </si>
  <si>
    <t>実話BUNKA超タブー</t>
  </si>
  <si>
    <t>1C5P</t>
  </si>
  <si>
    <t>10月02日(土)</t>
  </si>
  <si>
    <t>smss2351</t>
  </si>
  <si>
    <t>空電</t>
  </si>
  <si>
    <t>sms_a1092</t>
  </si>
  <si>
    <t>大洋図書</t>
  </si>
  <si>
    <t>臨時増刊ラヴァーズ</t>
  </si>
  <si>
    <t>10月23日(土)</t>
  </si>
  <si>
    <t>smss2352</t>
  </si>
  <si>
    <t>雑誌 TOTAL</t>
  </si>
  <si>
    <t>●DVD 広告</t>
  </si>
  <si>
    <t>sms_a1090</t>
  </si>
  <si>
    <t>三和出版</t>
  </si>
  <si>
    <t>DVD4コマ</t>
  </si>
  <si>
    <t>A4変形判、CVS日版PB、980円、4c64P、10万部</t>
  </si>
  <si>
    <t>mv20i</t>
  </si>
  <si>
    <t>人妻日和</t>
  </si>
  <si>
    <t>DVD袋表4C</t>
  </si>
  <si>
    <t>10月07日(木)</t>
  </si>
  <si>
    <t>smss2350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</si>
  <si>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</si>
  <si>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</si>
  <si>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</si>
  <si>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</si>
  <si>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</si>
  <si>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</si>
  <si>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</si>
  <si>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</si>
  <si>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</si>
  <si>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10/1～10/31</t>
  </si>
  <si>
    <t>m_retry</t>
  </si>
  <si>
    <t>Retry</t>
  </si>
  <si>
    <t>エラーユーザーマルチ</t>
  </si>
  <si>
    <t>sms_opt001</t>
  </si>
  <si>
    <t>ゼロチャ</t>
  </si>
  <si>
    <t>10/21～10/31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</si>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</sst>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</v>
      </c>
      <c r="D6" s="330">
        <v>182000</v>
      </c>
      <c r="E6" s="79">
        <v>0</v>
      </c>
      <c r="F6" s="79">
        <v>0</v>
      </c>
      <c r="G6" s="79">
        <v>156</v>
      </c>
      <c r="H6" s="89">
        <v>34</v>
      </c>
      <c r="I6" s="90">
        <v>0</v>
      </c>
      <c r="J6" s="143">
        <f>H6+I6</f>
        <v>34</v>
      </c>
      <c r="K6" s="80">
        <f>IFERROR(J6/G6,"-")</f>
        <v>0.21794871794872</v>
      </c>
      <c r="L6" s="79">
        <v>2</v>
      </c>
      <c r="M6" s="79">
        <v>4</v>
      </c>
      <c r="N6" s="80">
        <f>IFERROR(L6/J6,"-")</f>
        <v>0.058823529411765</v>
      </c>
      <c r="O6" s="81">
        <f>IFERROR(D6/J6,"-")</f>
        <v>5352.9411764706</v>
      </c>
      <c r="P6" s="82">
        <v>3</v>
      </c>
      <c r="Q6" s="80">
        <f>IFERROR(P6/J6,"-")</f>
        <v>0.088235294117647</v>
      </c>
      <c r="R6" s="335">
        <v>117000</v>
      </c>
      <c r="S6" s="336">
        <f>IFERROR(R6/J6,"-")</f>
        <v>3441.1764705882</v>
      </c>
      <c r="T6" s="336">
        <f>IFERROR(R6/P6,"-")</f>
        <v>39000</v>
      </c>
      <c r="U6" s="330">
        <f>IFERROR(R6-D6,"-")</f>
        <v>-65000</v>
      </c>
      <c r="V6" s="83">
        <f>R6/D6</f>
        <v>0.64285714285714</v>
      </c>
      <c r="W6" s="77"/>
      <c r="X6" s="142"/>
    </row>
    <row r="7" spans="1:24">
      <c r="A7" s="78"/>
      <c r="B7" s="84" t="s">
        <v>24</v>
      </c>
      <c r="C7" s="84">
        <v>2</v>
      </c>
      <c r="D7" s="330">
        <v>162500</v>
      </c>
      <c r="E7" s="79">
        <v>0</v>
      </c>
      <c r="F7" s="79">
        <v>0</v>
      </c>
      <c r="G7" s="79">
        <v>609</v>
      </c>
      <c r="H7" s="89">
        <v>199</v>
      </c>
      <c r="I7" s="90">
        <v>3</v>
      </c>
      <c r="J7" s="143">
        <f>H7+I7</f>
        <v>202</v>
      </c>
      <c r="K7" s="80">
        <f>IFERROR(J7/G7,"-")</f>
        <v>0.33169129720854</v>
      </c>
      <c r="L7" s="79">
        <v>2</v>
      </c>
      <c r="M7" s="79">
        <v>42</v>
      </c>
      <c r="N7" s="80">
        <f>IFERROR(L7/J7,"-")</f>
        <v>0.0099009900990099</v>
      </c>
      <c r="O7" s="81">
        <f>IFERROR(D7/J7,"-")</f>
        <v>804.45544554455</v>
      </c>
      <c r="P7" s="82">
        <v>7</v>
      </c>
      <c r="Q7" s="80">
        <f>IFERROR(P7/J7,"-")</f>
        <v>0.034653465346535</v>
      </c>
      <c r="R7" s="335">
        <v>742000</v>
      </c>
      <c r="S7" s="336">
        <f>IFERROR(R7/J7,"-")</f>
        <v>3673.2673267327</v>
      </c>
      <c r="T7" s="336">
        <f>IFERROR(R7/P7,"-")</f>
        <v>106000</v>
      </c>
      <c r="U7" s="330">
        <f>IFERROR(R7-D7,"-")</f>
        <v>579500</v>
      </c>
      <c r="V7" s="83">
        <f>R7/D7</f>
        <v>4.5661538461538</v>
      </c>
      <c r="W7" s="77"/>
      <c r="X7" s="142"/>
    </row>
    <row r="8" spans="1:24">
      <c r="A8" s="78"/>
      <c r="B8" s="84" t="s">
        <v>25</v>
      </c>
      <c r="C8" s="84">
        <v>7</v>
      </c>
      <c r="D8" s="330">
        <v>960500</v>
      </c>
      <c r="E8" s="79">
        <v>0</v>
      </c>
      <c r="F8" s="79">
        <v>0</v>
      </c>
      <c r="G8" s="79">
        <v>9493</v>
      </c>
      <c r="H8" s="89">
        <v>564</v>
      </c>
      <c r="I8" s="90">
        <v>5</v>
      </c>
      <c r="J8" s="143">
        <f>H8+I8</f>
        <v>569</v>
      </c>
      <c r="K8" s="80">
        <f>IFERROR(J8/G8,"-")</f>
        <v>0.059938902349099</v>
      </c>
      <c r="L8" s="79">
        <v>12</v>
      </c>
      <c r="M8" s="79">
        <v>141</v>
      </c>
      <c r="N8" s="80">
        <f>IFERROR(L8/J8,"-")</f>
        <v>0.021089630931459</v>
      </c>
      <c r="O8" s="81">
        <f>IFERROR(D8/J8,"-")</f>
        <v>1688.0492091388</v>
      </c>
      <c r="P8" s="82">
        <v>15</v>
      </c>
      <c r="Q8" s="80">
        <f>IFERROR(P8/J8,"-")</f>
        <v>0.026362038664323</v>
      </c>
      <c r="R8" s="335">
        <v>390000</v>
      </c>
      <c r="S8" s="336">
        <f>IFERROR(R8/J8,"-")</f>
        <v>685.41300527241</v>
      </c>
      <c r="T8" s="336">
        <f>IFERROR(R8/P8,"-")</f>
        <v>26000</v>
      </c>
      <c r="U8" s="330">
        <f>IFERROR(R8-D8,"-")</f>
        <v>-570500</v>
      </c>
      <c r="V8" s="83">
        <f>R8/D8</f>
        <v>0.40603852160333</v>
      </c>
      <c r="W8" s="77"/>
      <c r="X8" s="142"/>
    </row>
    <row r="9" spans="1:24">
      <c r="A9" s="78"/>
      <c r="B9" s="84" t="s">
        <v>26</v>
      </c>
      <c r="C9" s="84">
        <v>4</v>
      </c>
      <c r="D9" s="330">
        <v>9698357</v>
      </c>
      <c r="E9" s="79">
        <v>0</v>
      </c>
      <c r="F9" s="79">
        <v>0</v>
      </c>
      <c r="G9" s="79">
        <v>569917</v>
      </c>
      <c r="H9" s="89">
        <v>3731</v>
      </c>
      <c r="I9" s="90">
        <v>95</v>
      </c>
      <c r="J9" s="143">
        <f>H9+I9</f>
        <v>3826</v>
      </c>
      <c r="K9" s="80">
        <f>IFERROR(J9/G9,"-")</f>
        <v>0.0067132582463762</v>
      </c>
      <c r="L9" s="79">
        <v>127</v>
      </c>
      <c r="M9" s="79">
        <v>1553</v>
      </c>
      <c r="N9" s="80">
        <f>IFERROR(L9/J9,"-")</f>
        <v>0.033193936225823</v>
      </c>
      <c r="O9" s="81">
        <f>IFERROR(D9/J9,"-")</f>
        <v>2534.8554626242</v>
      </c>
      <c r="P9" s="82">
        <v>384</v>
      </c>
      <c r="Q9" s="80">
        <f>IFERROR(P9/J9,"-")</f>
        <v>0.10036591740721</v>
      </c>
      <c r="R9" s="335">
        <v>17595015</v>
      </c>
      <c r="S9" s="336">
        <f>IFERROR(R9/J9,"-")</f>
        <v>4598.8016204914</v>
      </c>
      <c r="T9" s="336">
        <f>IFERROR(R9/P9,"-")</f>
        <v>45820.3515625</v>
      </c>
      <c r="U9" s="330">
        <f>IFERROR(R9-D9,"-")</f>
        <v>7896658</v>
      </c>
      <c r="V9" s="83">
        <f>R9/D9</f>
        <v>1.8142263684457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0</v>
      </c>
      <c r="H10" s="89">
        <v>19</v>
      </c>
      <c r="I10" s="90">
        <v>3</v>
      </c>
      <c r="J10" s="143">
        <f>H10+I10</f>
        <v>22</v>
      </c>
      <c r="K10" s="80" t="str">
        <f>IFERROR(J10/G10,"-")</f>
        <v>-</v>
      </c>
      <c r="L10" s="79">
        <v>0</v>
      </c>
      <c r="M10" s="79">
        <v>2</v>
      </c>
      <c r="N10" s="80">
        <f>IFERROR(L10/J10,"-")</f>
        <v>0</v>
      </c>
      <c r="O10" s="81">
        <f>IFERROR(D10/J10,"-")</f>
        <v>0</v>
      </c>
      <c r="P10" s="82">
        <v>0</v>
      </c>
      <c r="Q10" s="80">
        <f>IFERROR(P10/J10,"-")</f>
        <v>0</v>
      </c>
      <c r="R10" s="335">
        <v>0</v>
      </c>
      <c r="S10" s="336">
        <f>IFERROR(R10/J10,"-")</f>
        <v>0</v>
      </c>
      <c r="T10" s="336" t="str">
        <f>IFERROR(R10/P10,"-")</f>
        <v>-</v>
      </c>
      <c r="U10" s="330">
        <f>IFERROR(R10-D10,"-")</f>
        <v>0</v>
      </c>
      <c r="V10" s="83" t="str">
        <f>R10/D10</f>
        <v>0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11003357</v>
      </c>
      <c r="E13" s="41">
        <f>SUM(E6:E11)</f>
        <v>0</v>
      </c>
      <c r="F13" s="41">
        <f>SUM(F6:F11)</f>
        <v>0</v>
      </c>
      <c r="G13" s="41">
        <f>SUM(G6:G11)</f>
        <v>580175</v>
      </c>
      <c r="H13" s="41">
        <f>SUM(H6:H11)</f>
        <v>4547</v>
      </c>
      <c r="I13" s="41">
        <f>SUM(I6:I11)</f>
        <v>106</v>
      </c>
      <c r="J13" s="41">
        <f>SUM(J6:J11)</f>
        <v>4653</v>
      </c>
      <c r="K13" s="42">
        <f>IFERROR(J13/G13,"-")</f>
        <v>0.0080199939673374</v>
      </c>
      <c r="L13" s="76">
        <f>SUM(L6:L11)</f>
        <v>143</v>
      </c>
      <c r="M13" s="76">
        <f>SUM(M6:M11)</f>
        <v>1742</v>
      </c>
      <c r="N13" s="42">
        <f>IFERROR(L13/J13,"-")</f>
        <v>0.030732860520095</v>
      </c>
      <c r="O13" s="43">
        <f>IFERROR(D13/J13,"-")</f>
        <v>2364.7876638728</v>
      </c>
      <c r="P13" s="44">
        <f>SUM(P6:P11)</f>
        <v>409</v>
      </c>
      <c r="Q13" s="42">
        <f>IFERROR(P13/J13,"-")</f>
        <v>0.087900279389641</v>
      </c>
      <c r="R13" s="333">
        <f>SUM(R6:R11)</f>
        <v>18844015</v>
      </c>
      <c r="S13" s="333">
        <f>IFERROR(R13/J13,"-")</f>
        <v>4049.8635289061</v>
      </c>
      <c r="T13" s="333">
        <f>IFERROR(P13/P13,"-")</f>
        <v>1</v>
      </c>
      <c r="U13" s="333">
        <f>SUM(U6:U11)</f>
        <v>7840658</v>
      </c>
      <c r="V13" s="45">
        <f>IFERROR(R13/D13,"-")</f>
        <v>1.7125696276146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64</v>
      </c>
      <c r="C6" s="347" t="s">
        <v>65</v>
      </c>
      <c r="D6" s="347" t="s">
        <v>66</v>
      </c>
      <c r="E6" s="347"/>
      <c r="F6" s="347" t="s">
        <v>67</v>
      </c>
      <c r="G6" s="88" t="s">
        <v>68</v>
      </c>
      <c r="H6" s="88" t="s">
        <v>69</v>
      </c>
      <c r="I6" s="348" t="s">
        <v>70</v>
      </c>
      <c r="J6" s="330">
        <v>84500</v>
      </c>
      <c r="K6" s="79">
        <v>0</v>
      </c>
      <c r="L6" s="79">
        <v>0</v>
      </c>
      <c r="M6" s="79">
        <v>15</v>
      </c>
      <c r="N6" s="89">
        <v>3</v>
      </c>
      <c r="O6" s="90">
        <v>0</v>
      </c>
      <c r="P6" s="91">
        <f>N6+O6</f>
        <v>3</v>
      </c>
      <c r="Q6" s="80">
        <f>IFERROR(P6/M6,"-")</f>
        <v>0.2</v>
      </c>
      <c r="R6" s="79">
        <v>0</v>
      </c>
      <c r="S6" s="79">
        <v>0</v>
      </c>
      <c r="T6" s="80">
        <f>IFERROR(R6/(P6),"-")</f>
        <v>0</v>
      </c>
      <c r="U6" s="336">
        <f>IFERROR(J6/SUM(N6:O7),"-")</f>
        <v>9388.8888888889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-84500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0.33333333333333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0</v>
      </c>
      <c r="L7" s="79">
        <v>0</v>
      </c>
      <c r="M7" s="79">
        <v>28</v>
      </c>
      <c r="N7" s="89">
        <v>6</v>
      </c>
      <c r="O7" s="90">
        <v>0</v>
      </c>
      <c r="P7" s="91">
        <f>N7+O7</f>
        <v>6</v>
      </c>
      <c r="Q7" s="80">
        <f>IFERROR(P7/M7,"-")</f>
        <v>0.21428571428571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0.16666666666667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1.2</v>
      </c>
      <c r="B8" s="347" t="s">
        <v>73</v>
      </c>
      <c r="C8" s="347" t="s">
        <v>74</v>
      </c>
      <c r="D8" s="347" t="s">
        <v>66</v>
      </c>
      <c r="E8" s="347"/>
      <c r="F8" s="347" t="s">
        <v>67</v>
      </c>
      <c r="G8" s="88" t="s">
        <v>75</v>
      </c>
      <c r="H8" s="88" t="s">
        <v>69</v>
      </c>
      <c r="I8" s="348" t="s">
        <v>76</v>
      </c>
      <c r="J8" s="330">
        <v>97500</v>
      </c>
      <c r="K8" s="79">
        <v>0</v>
      </c>
      <c r="L8" s="79">
        <v>0</v>
      </c>
      <c r="M8" s="79">
        <v>43</v>
      </c>
      <c r="N8" s="89">
        <v>1</v>
      </c>
      <c r="O8" s="90">
        <v>0</v>
      </c>
      <c r="P8" s="91">
        <f>N8+O8</f>
        <v>1</v>
      </c>
      <c r="Q8" s="80">
        <f>IFERROR(P8/M8,"-")</f>
        <v>0.023255813953488</v>
      </c>
      <c r="R8" s="79">
        <v>0</v>
      </c>
      <c r="S8" s="79">
        <v>0</v>
      </c>
      <c r="T8" s="80">
        <f>IFERROR(R8/(P8),"-")</f>
        <v>0</v>
      </c>
      <c r="U8" s="336">
        <f>IFERROR(J8/SUM(N8:O9),"-")</f>
        <v>3900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19500</v>
      </c>
      <c r="AB8" s="83">
        <f>SUM(X8:X9)/SUM(J8:J9)</f>
        <v>1.2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77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0</v>
      </c>
      <c r="L9" s="79">
        <v>0</v>
      </c>
      <c r="M9" s="79">
        <v>70</v>
      </c>
      <c r="N9" s="89">
        <v>24</v>
      </c>
      <c r="O9" s="90">
        <v>0</v>
      </c>
      <c r="P9" s="91">
        <f>N9+O9</f>
        <v>24</v>
      </c>
      <c r="Q9" s="80">
        <f>IFERROR(P9/M9,"-")</f>
        <v>0.34285714285714</v>
      </c>
      <c r="R9" s="79">
        <v>2</v>
      </c>
      <c r="S9" s="79">
        <v>4</v>
      </c>
      <c r="T9" s="80">
        <f>IFERROR(R9/(P9),"-")</f>
        <v>0.083333333333333</v>
      </c>
      <c r="U9" s="336"/>
      <c r="V9" s="82">
        <v>3</v>
      </c>
      <c r="W9" s="80">
        <f>IF(P9=0,"-",V9/P9)</f>
        <v>0.125</v>
      </c>
      <c r="X9" s="335">
        <v>117000</v>
      </c>
      <c r="Y9" s="336">
        <f>IFERROR(X9/P9,"-")</f>
        <v>4875</v>
      </c>
      <c r="Z9" s="336">
        <f>IFERROR(X9/V9,"-")</f>
        <v>39000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6</v>
      </c>
      <c r="BF9" s="111">
        <f>IF(P9=0,"",IF(BE9=0,"",(BE9/P9)))</f>
        <v>0.25</v>
      </c>
      <c r="BG9" s="110">
        <v>1</v>
      </c>
      <c r="BH9" s="112">
        <f>IFERROR(BG9/BE9,"-")</f>
        <v>0.16666666666667</v>
      </c>
      <c r="BI9" s="113">
        <v>11000</v>
      </c>
      <c r="BJ9" s="114">
        <f>IFERROR(BI9/BE9,"-")</f>
        <v>1833.3333333333</v>
      </c>
      <c r="BK9" s="115"/>
      <c r="BL9" s="115"/>
      <c r="BM9" s="115">
        <v>1</v>
      </c>
      <c r="BN9" s="117">
        <v>10</v>
      </c>
      <c r="BO9" s="118">
        <f>IF(P9=0,"",IF(BN9=0,"",(BN9/P9)))</f>
        <v>0.41666666666667</v>
      </c>
      <c r="BP9" s="119">
        <v>2</v>
      </c>
      <c r="BQ9" s="120">
        <f>IFERROR(BP9/BN9,"-")</f>
        <v>0.2</v>
      </c>
      <c r="BR9" s="121">
        <v>97000</v>
      </c>
      <c r="BS9" s="122">
        <f>IFERROR(BR9/BN9,"-")</f>
        <v>9700</v>
      </c>
      <c r="BT9" s="123"/>
      <c r="BU9" s="123">
        <v>1</v>
      </c>
      <c r="BV9" s="123">
        <v>1</v>
      </c>
      <c r="BW9" s="124">
        <v>6</v>
      </c>
      <c r="BX9" s="125">
        <f>IF(P9=0,"",IF(BW9=0,"",(BW9/P9)))</f>
        <v>0.25</v>
      </c>
      <c r="BY9" s="126">
        <v>1</v>
      </c>
      <c r="BZ9" s="127">
        <f>IFERROR(BY9/BW9,"-")</f>
        <v>0.16666666666667</v>
      </c>
      <c r="CA9" s="128">
        <v>30000</v>
      </c>
      <c r="CB9" s="129">
        <f>IFERROR(CA9/BW9,"-")</f>
        <v>5000</v>
      </c>
      <c r="CC9" s="130"/>
      <c r="CD9" s="130"/>
      <c r="CE9" s="130">
        <v>1</v>
      </c>
      <c r="CF9" s="131">
        <v>2</v>
      </c>
      <c r="CG9" s="132">
        <f>IF(P9=0,"",IF(CF9=0,"",(CF9/P9)))</f>
        <v>0.083333333333333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117000</v>
      </c>
      <c r="CQ9" s="139">
        <v>87000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0.64285714285714</v>
      </c>
      <c r="B12" s="39"/>
      <c r="C12" s="39"/>
      <c r="D12" s="39"/>
      <c r="E12" s="39"/>
      <c r="F12" s="39"/>
      <c r="G12" s="40" t="s">
        <v>78</v>
      </c>
      <c r="H12" s="40"/>
      <c r="I12" s="40"/>
      <c r="J12" s="333">
        <f>SUM(J6:J11)</f>
        <v>182000</v>
      </c>
      <c r="K12" s="41">
        <f>SUM(K6:K11)</f>
        <v>0</v>
      </c>
      <c r="L12" s="41">
        <f>SUM(L6:L11)</f>
        <v>0</v>
      </c>
      <c r="M12" s="41">
        <f>SUM(M6:M11)</f>
        <v>156</v>
      </c>
      <c r="N12" s="41">
        <f>SUM(N6:N11)</f>
        <v>34</v>
      </c>
      <c r="O12" s="41">
        <f>SUM(O6:O11)</f>
        <v>0</v>
      </c>
      <c r="P12" s="41">
        <f>SUM(P6:P11)</f>
        <v>34</v>
      </c>
      <c r="Q12" s="42">
        <f>IFERROR(P12/M12,"-")</f>
        <v>0.21794871794872</v>
      </c>
      <c r="R12" s="76">
        <f>SUM(R6:R11)</f>
        <v>2</v>
      </c>
      <c r="S12" s="76">
        <f>SUM(S6:S11)</f>
        <v>4</v>
      </c>
      <c r="T12" s="42">
        <f>IFERROR(R12/P12,"-")</f>
        <v>0.058823529411765</v>
      </c>
      <c r="U12" s="338">
        <f>IFERROR(J12/P12,"-")</f>
        <v>5352.9411764706</v>
      </c>
      <c r="V12" s="44">
        <f>SUM(V6:V11)</f>
        <v>3</v>
      </c>
      <c r="W12" s="42">
        <f>IFERROR(V12/P12,"-")</f>
        <v>0.088235294117647</v>
      </c>
      <c r="X12" s="333">
        <f>SUM(X6:X11)</f>
        <v>117000</v>
      </c>
      <c r="Y12" s="333">
        <f>IFERROR(X12/P12,"-")</f>
        <v>3441.1764705882</v>
      </c>
      <c r="Z12" s="333">
        <f>IFERROR(X12/V12,"-")</f>
        <v>39000</v>
      </c>
      <c r="AA12" s="333">
        <f>X12-J12</f>
        <v>-65000</v>
      </c>
      <c r="AB12" s="45">
        <f>X12/J12</f>
        <v>0.64285714285714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79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4.5661538461538</v>
      </c>
      <c r="B6" s="347" t="s">
        <v>80</v>
      </c>
      <c r="C6" s="347" t="s">
        <v>81</v>
      </c>
      <c r="D6" s="347" t="s">
        <v>82</v>
      </c>
      <c r="E6" s="347" t="s">
        <v>83</v>
      </c>
      <c r="F6" s="347" t="s">
        <v>84</v>
      </c>
      <c r="G6" s="88" t="s">
        <v>85</v>
      </c>
      <c r="H6" s="88" t="s">
        <v>86</v>
      </c>
      <c r="I6" s="88" t="s">
        <v>87</v>
      </c>
      <c r="J6" s="330">
        <v>162500</v>
      </c>
      <c r="K6" s="79">
        <v>0</v>
      </c>
      <c r="L6" s="79">
        <v>0</v>
      </c>
      <c r="M6" s="79">
        <v>267</v>
      </c>
      <c r="N6" s="89">
        <v>58</v>
      </c>
      <c r="O6" s="90">
        <v>0</v>
      </c>
      <c r="P6" s="91">
        <f>N6+O6</f>
        <v>58</v>
      </c>
      <c r="Q6" s="80">
        <f>IFERROR(P6/M6,"-")</f>
        <v>0.21722846441948</v>
      </c>
      <c r="R6" s="79">
        <v>1</v>
      </c>
      <c r="S6" s="79">
        <v>15</v>
      </c>
      <c r="T6" s="80">
        <f>IFERROR(R6/(P6),"-")</f>
        <v>0.017241379310345</v>
      </c>
      <c r="U6" s="336">
        <f>IFERROR(J6/SUM(N6:O7),"-")</f>
        <v>804.45544554455</v>
      </c>
      <c r="V6" s="82">
        <v>2</v>
      </c>
      <c r="W6" s="80">
        <f>IF(P6=0,"-",V6/P6)</f>
        <v>0.03448275862069</v>
      </c>
      <c r="X6" s="335">
        <v>252000</v>
      </c>
      <c r="Y6" s="336">
        <f>IFERROR(X6/P6,"-")</f>
        <v>4344.8275862069</v>
      </c>
      <c r="Z6" s="336">
        <f>IFERROR(X6/V6,"-")</f>
        <v>126000</v>
      </c>
      <c r="AA6" s="330">
        <f>SUM(X6:X7)-SUM(J6:J7)</f>
        <v>579500</v>
      </c>
      <c r="AB6" s="83">
        <f>SUM(X6:X7)/SUM(J6:J7)</f>
        <v>4.5661538461538</v>
      </c>
      <c r="AC6" s="77"/>
      <c r="AD6" s="92">
        <v>4</v>
      </c>
      <c r="AE6" s="93">
        <f>IF(P6=0,"",IF(AD6=0,"",(AD6/P6)))</f>
        <v>0.068965517241379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10</v>
      </c>
      <c r="AN6" s="99">
        <f>IF(P6=0,"",IF(AM6=0,"",(AM6/P6)))</f>
        <v>0.17241379310345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12</v>
      </c>
      <c r="AW6" s="105">
        <f>IF(P6=0,"",IF(AV6=0,"",(AV6/P6)))</f>
        <v>0.20689655172414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12</v>
      </c>
      <c r="BF6" s="111">
        <f>IF(P6=0,"",IF(BE6=0,"",(BE6/P6)))</f>
        <v>0.20689655172414</v>
      </c>
      <c r="BG6" s="110">
        <v>1</v>
      </c>
      <c r="BH6" s="112">
        <f>IFERROR(BG6/BE6,"-")</f>
        <v>0.083333333333333</v>
      </c>
      <c r="BI6" s="113">
        <v>24000</v>
      </c>
      <c r="BJ6" s="114">
        <f>IFERROR(BI6/BE6,"-")</f>
        <v>2000</v>
      </c>
      <c r="BK6" s="115"/>
      <c r="BL6" s="115"/>
      <c r="BM6" s="115">
        <v>1</v>
      </c>
      <c r="BN6" s="117">
        <v>15</v>
      </c>
      <c r="BO6" s="118">
        <f>IF(P6=0,"",IF(BN6=0,"",(BN6/P6)))</f>
        <v>0.25862068965517</v>
      </c>
      <c r="BP6" s="119">
        <v>1</v>
      </c>
      <c r="BQ6" s="120">
        <f>IFERROR(BP6/BN6,"-")</f>
        <v>0.066666666666667</v>
      </c>
      <c r="BR6" s="121">
        <v>228000</v>
      </c>
      <c r="BS6" s="122">
        <f>IFERROR(BR6/BN6,"-")</f>
        <v>15200</v>
      </c>
      <c r="BT6" s="123"/>
      <c r="BU6" s="123"/>
      <c r="BV6" s="123">
        <v>1</v>
      </c>
      <c r="BW6" s="124">
        <v>4</v>
      </c>
      <c r="BX6" s="125">
        <f>IF(P6=0,"",IF(BW6=0,"",(BW6/P6)))</f>
        <v>0.068965517241379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0.017241379310345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252000</v>
      </c>
      <c r="CQ6" s="139">
        <v>228000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88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0</v>
      </c>
      <c r="L7" s="79">
        <v>0</v>
      </c>
      <c r="M7" s="79">
        <v>342</v>
      </c>
      <c r="N7" s="89">
        <v>141</v>
      </c>
      <c r="O7" s="90">
        <v>3</v>
      </c>
      <c r="P7" s="91">
        <f>N7+O7</f>
        <v>144</v>
      </c>
      <c r="Q7" s="80">
        <f>IFERROR(P7/M7,"-")</f>
        <v>0.42105263157895</v>
      </c>
      <c r="R7" s="79">
        <v>1</v>
      </c>
      <c r="S7" s="79">
        <v>27</v>
      </c>
      <c r="T7" s="80">
        <f>IFERROR(R7/(P7),"-")</f>
        <v>0.0069444444444444</v>
      </c>
      <c r="U7" s="336"/>
      <c r="V7" s="82">
        <v>5</v>
      </c>
      <c r="W7" s="80">
        <f>IF(P7=0,"-",V7/P7)</f>
        <v>0.034722222222222</v>
      </c>
      <c r="X7" s="335">
        <v>490000</v>
      </c>
      <c r="Y7" s="336">
        <f>IFERROR(X7/P7,"-")</f>
        <v>3402.7777777778</v>
      </c>
      <c r="Z7" s="336">
        <f>IFERROR(X7/V7,"-")</f>
        <v>98000</v>
      </c>
      <c r="AA7" s="330"/>
      <c r="AB7" s="83"/>
      <c r="AC7" s="77"/>
      <c r="AD7" s="92">
        <v>2</v>
      </c>
      <c r="AE7" s="93">
        <f>IF(P7=0,"",IF(AD7=0,"",(AD7/P7)))</f>
        <v>0.013888888888889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15</v>
      </c>
      <c r="AN7" s="99">
        <f>IF(P7=0,"",IF(AM7=0,"",(AM7/P7)))</f>
        <v>0.10416666666667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13</v>
      </c>
      <c r="AW7" s="105">
        <f>IF(P7=0,"",IF(AV7=0,"",(AV7/P7)))</f>
        <v>0.090277777777778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19</v>
      </c>
      <c r="BF7" s="111">
        <f>IF(P7=0,"",IF(BE7=0,"",(BE7/P7)))</f>
        <v>0.13194444444444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54</v>
      </c>
      <c r="BO7" s="118">
        <f>IF(P7=0,"",IF(BN7=0,"",(BN7/P7)))</f>
        <v>0.375</v>
      </c>
      <c r="BP7" s="119">
        <v>4</v>
      </c>
      <c r="BQ7" s="120">
        <f>IFERROR(BP7/BN7,"-")</f>
        <v>0.074074074074074</v>
      </c>
      <c r="BR7" s="121">
        <v>502000</v>
      </c>
      <c r="BS7" s="122">
        <f>IFERROR(BR7/BN7,"-")</f>
        <v>9296.2962962963</v>
      </c>
      <c r="BT7" s="123"/>
      <c r="BU7" s="123"/>
      <c r="BV7" s="123">
        <v>4</v>
      </c>
      <c r="BW7" s="124">
        <v>35</v>
      </c>
      <c r="BX7" s="125">
        <f>IF(P7=0,"",IF(BW7=0,"",(BW7/P7)))</f>
        <v>0.24305555555556</v>
      </c>
      <c r="BY7" s="126">
        <v>2</v>
      </c>
      <c r="BZ7" s="127">
        <f>IFERROR(BY7/BW7,"-")</f>
        <v>0.057142857142857</v>
      </c>
      <c r="CA7" s="128">
        <v>88000</v>
      </c>
      <c r="CB7" s="129">
        <f>IFERROR(CA7/BW7,"-")</f>
        <v>2514.2857142857</v>
      </c>
      <c r="CC7" s="130">
        <v>1</v>
      </c>
      <c r="CD7" s="130"/>
      <c r="CE7" s="130">
        <v>1</v>
      </c>
      <c r="CF7" s="131">
        <v>6</v>
      </c>
      <c r="CG7" s="132">
        <f>IF(P7=0,"",IF(CF7=0,"",(CF7/P7)))</f>
        <v>0.041666666666667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5</v>
      </c>
      <c r="CP7" s="139">
        <v>490000</v>
      </c>
      <c r="CQ7" s="139">
        <v>330000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4.5661538461538</v>
      </c>
      <c r="B10" s="39"/>
      <c r="C10" s="39"/>
      <c r="D10" s="39"/>
      <c r="E10" s="39"/>
      <c r="F10" s="39"/>
      <c r="G10" s="40" t="s">
        <v>89</v>
      </c>
      <c r="H10" s="40"/>
      <c r="I10" s="40"/>
      <c r="J10" s="333">
        <f>SUM(J6:J9)</f>
        <v>162500</v>
      </c>
      <c r="K10" s="41">
        <f>SUM(K6:K9)</f>
        <v>0</v>
      </c>
      <c r="L10" s="41">
        <f>SUM(L6:L9)</f>
        <v>0</v>
      </c>
      <c r="M10" s="41">
        <f>SUM(M6:M9)</f>
        <v>609</v>
      </c>
      <c r="N10" s="41">
        <f>SUM(N6:N9)</f>
        <v>199</v>
      </c>
      <c r="O10" s="41">
        <f>SUM(O6:O9)</f>
        <v>3</v>
      </c>
      <c r="P10" s="41">
        <f>SUM(P6:P9)</f>
        <v>202</v>
      </c>
      <c r="Q10" s="42">
        <f>IFERROR(P10/M10,"-")</f>
        <v>0.33169129720854</v>
      </c>
      <c r="R10" s="76">
        <f>SUM(R6:R9)</f>
        <v>2</v>
      </c>
      <c r="S10" s="76">
        <f>SUM(S6:S9)</f>
        <v>42</v>
      </c>
      <c r="T10" s="42">
        <f>IFERROR(R10/P10,"-")</f>
        <v>0.0099009900990099</v>
      </c>
      <c r="U10" s="338">
        <f>IFERROR(J10/P10,"-")</f>
        <v>804.45544554455</v>
      </c>
      <c r="V10" s="44">
        <f>SUM(V6:V9)</f>
        <v>7</v>
      </c>
      <c r="W10" s="42">
        <f>IFERROR(V10/P10,"-")</f>
        <v>0.034653465346535</v>
      </c>
      <c r="X10" s="333">
        <f>SUM(X6:X9)</f>
        <v>742000</v>
      </c>
      <c r="Y10" s="333">
        <f>IFERROR(X10/P10,"-")</f>
        <v>3673.2673267327</v>
      </c>
      <c r="Z10" s="333">
        <f>IFERROR(X10/V10,"-")</f>
        <v>106000</v>
      </c>
      <c r="AA10" s="333">
        <f>X10-J10</f>
        <v>579500</v>
      </c>
      <c r="AB10" s="45">
        <f>X10/J10</f>
        <v>4.5661538461538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90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91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92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93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94</v>
      </c>
      <c r="C6" s="347" t="s">
        <v>95</v>
      </c>
      <c r="D6" s="347" t="s">
        <v>96</v>
      </c>
      <c r="E6" s="175" t="s">
        <v>97</v>
      </c>
      <c r="F6" s="175" t="s">
        <v>98</v>
      </c>
      <c r="G6" s="340">
        <v>0</v>
      </c>
      <c r="H6" s="340">
        <v>3000</v>
      </c>
      <c r="I6" s="176">
        <v>0</v>
      </c>
      <c r="J6" s="176">
        <v>0</v>
      </c>
      <c r="K6" s="176">
        <v>1011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99</v>
      </c>
      <c r="C7" s="347"/>
      <c r="D7" s="347" t="s">
        <v>100</v>
      </c>
      <c r="E7" s="175" t="s">
        <v>101</v>
      </c>
      <c r="F7" s="175" t="s">
        <v>98</v>
      </c>
      <c r="G7" s="340">
        <v>0</v>
      </c>
      <c r="H7" s="340"/>
      <c r="I7" s="176">
        <v>0</v>
      </c>
      <c r="J7" s="176">
        <v>0</v>
      </c>
      <c r="K7" s="176">
        <v>0</v>
      </c>
      <c r="L7" s="177">
        <v>4</v>
      </c>
      <c r="M7" s="178">
        <v>4</v>
      </c>
      <c r="N7" s="179" t="str">
        <f>IFERROR(L7/K7,"-")</f>
        <v>-</v>
      </c>
      <c r="O7" s="176">
        <v>0</v>
      </c>
      <c r="P7" s="176">
        <v>0</v>
      </c>
      <c r="Q7" s="179">
        <f>IFERROR(O7/L7,"-")</f>
        <v>0</v>
      </c>
      <c r="R7" s="180">
        <f>IFERROR(G7/SUM(L7:L7),"-")</f>
        <v>0</v>
      </c>
      <c r="S7" s="181">
        <v>0</v>
      </c>
      <c r="T7" s="179">
        <f>IF(L7=0,"-",S7/L7)</f>
        <v>0</v>
      </c>
      <c r="U7" s="345"/>
      <c r="V7" s="346">
        <f>IFERROR(U7/L7,"-")</f>
        <v>0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>
        <v>1</v>
      </c>
      <c r="BC7" s="203">
        <f>IF(L7=0,"",IF(BB7=0,"",(BB7/L7)))</f>
        <v>0.25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>
        <v>2</v>
      </c>
      <c r="BL7" s="209">
        <f>IF(L7=0,"",IF(BK7=0,"",(BK7/L7)))</f>
        <v>0.5</v>
      </c>
      <c r="BM7" s="210"/>
      <c r="BN7" s="211">
        <f>IFERROR(BM7/BK7,"-")</f>
        <v>0</v>
      </c>
      <c r="BO7" s="212"/>
      <c r="BP7" s="213">
        <f>IFERROR(BO7/BK7,"-")</f>
        <v>0</v>
      </c>
      <c r="BQ7" s="214"/>
      <c r="BR7" s="214"/>
      <c r="BS7" s="214"/>
      <c r="BT7" s="215">
        <v>1</v>
      </c>
      <c r="BU7" s="216">
        <f>IF(L7=0,"",IF(BT7=0,"",(BT7/L7)))</f>
        <v>0.25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0.73984232868405</v>
      </c>
      <c r="B8" s="347" t="s">
        <v>102</v>
      </c>
      <c r="C8" s="347"/>
      <c r="D8" s="347" t="s">
        <v>67</v>
      </c>
      <c r="E8" s="175" t="s">
        <v>103</v>
      </c>
      <c r="F8" s="175" t="s">
        <v>104</v>
      </c>
      <c r="G8" s="340">
        <v>329800</v>
      </c>
      <c r="H8" s="340">
        <v>1700</v>
      </c>
      <c r="I8" s="176">
        <v>0</v>
      </c>
      <c r="J8" s="176">
        <v>0</v>
      </c>
      <c r="K8" s="176">
        <v>2964</v>
      </c>
      <c r="L8" s="177">
        <v>194</v>
      </c>
      <c r="M8" s="178">
        <v>179</v>
      </c>
      <c r="N8" s="179">
        <f>IFERROR(L8/K8,"-")</f>
        <v>0.065452091767881</v>
      </c>
      <c r="O8" s="176">
        <v>5</v>
      </c>
      <c r="P8" s="176">
        <v>46</v>
      </c>
      <c r="Q8" s="179">
        <f>IFERROR(O8/L8,"-")</f>
        <v>0.025773195876289</v>
      </c>
      <c r="R8" s="180">
        <f>IFERROR(G8/SUM(L8:L8),"-")</f>
        <v>1700</v>
      </c>
      <c r="S8" s="181">
        <v>4</v>
      </c>
      <c r="T8" s="179">
        <f>IF(L8=0,"-",S8/L8)</f>
        <v>0.020618556701031</v>
      </c>
      <c r="U8" s="345">
        <v>244000</v>
      </c>
      <c r="V8" s="346">
        <f>IFERROR(U8/L8,"-")</f>
        <v>1257.7319587629</v>
      </c>
      <c r="W8" s="346">
        <f>IFERROR(U8/S8,"-")</f>
        <v>61000</v>
      </c>
      <c r="X8" s="340">
        <f>SUM(U8:U8)-SUM(G8:G8)</f>
        <v>-85800</v>
      </c>
      <c r="Y8" s="183">
        <f>SUM(U8:U8)/SUM(G8:G8)</f>
        <v>0.73984232868405</v>
      </c>
      <c r="AA8" s="184">
        <v>15</v>
      </c>
      <c r="AB8" s="185">
        <f>IF(L8=0,"",IF(AA8=0,"",(AA8/L8)))</f>
        <v>0.077319587628866</v>
      </c>
      <c r="AC8" s="184"/>
      <c r="AD8" s="186">
        <f>IFERROR(AC8/AA8,"-")</f>
        <v>0</v>
      </c>
      <c r="AE8" s="187"/>
      <c r="AF8" s="188">
        <f>IFERROR(AE8/AA8,"-")</f>
        <v>0</v>
      </c>
      <c r="AG8" s="189"/>
      <c r="AH8" s="189"/>
      <c r="AI8" s="189"/>
      <c r="AJ8" s="190">
        <v>22</v>
      </c>
      <c r="AK8" s="191">
        <f>IF(L8=0,"",IF(AJ8=0,"",(AJ8/L8)))</f>
        <v>0.11340206185567</v>
      </c>
      <c r="AL8" s="190"/>
      <c r="AM8" s="192">
        <f>IFERROR(AL8/AJ8,"-")</f>
        <v>0</v>
      </c>
      <c r="AN8" s="193"/>
      <c r="AO8" s="194">
        <f>IFERROR(AN8/AJ8,"-")</f>
        <v>0</v>
      </c>
      <c r="AP8" s="195"/>
      <c r="AQ8" s="195"/>
      <c r="AR8" s="195"/>
      <c r="AS8" s="196">
        <v>21</v>
      </c>
      <c r="AT8" s="197">
        <f>IF(L8=0,"",IF(AS8=0,"",(AS8/L8)))</f>
        <v>0.10824742268041</v>
      </c>
      <c r="AU8" s="196"/>
      <c r="AV8" s="198">
        <f>IFERROR(AU8/AS8,"-")</f>
        <v>0</v>
      </c>
      <c r="AW8" s="199"/>
      <c r="AX8" s="200">
        <f>IFERROR(AW8/AS8,"-")</f>
        <v>0</v>
      </c>
      <c r="AY8" s="201"/>
      <c r="AZ8" s="201"/>
      <c r="BA8" s="201"/>
      <c r="BB8" s="202">
        <v>49</v>
      </c>
      <c r="BC8" s="203">
        <f>IF(L8=0,"",IF(BB8=0,"",(BB8/L8)))</f>
        <v>0.25257731958763</v>
      </c>
      <c r="BD8" s="202">
        <v>1</v>
      </c>
      <c r="BE8" s="204">
        <f>IFERROR(BD8/BB8,"-")</f>
        <v>0.020408163265306</v>
      </c>
      <c r="BF8" s="205">
        <v>2000</v>
      </c>
      <c r="BG8" s="206">
        <f>IFERROR(BF8/BB8,"-")</f>
        <v>40.816326530612</v>
      </c>
      <c r="BH8" s="207">
        <v>1</v>
      </c>
      <c r="BI8" s="207"/>
      <c r="BJ8" s="207"/>
      <c r="BK8" s="208">
        <v>51</v>
      </c>
      <c r="BL8" s="209">
        <f>IF(L8=0,"",IF(BK8=0,"",(BK8/L8)))</f>
        <v>0.26288659793814</v>
      </c>
      <c r="BM8" s="210">
        <v>3</v>
      </c>
      <c r="BN8" s="211">
        <f>IFERROR(BM8/BK8,"-")</f>
        <v>0.058823529411765</v>
      </c>
      <c r="BO8" s="212">
        <v>242000</v>
      </c>
      <c r="BP8" s="213">
        <f>IFERROR(BO8/BK8,"-")</f>
        <v>4745.0980392157</v>
      </c>
      <c r="BQ8" s="214">
        <v>2</v>
      </c>
      <c r="BR8" s="214"/>
      <c r="BS8" s="214">
        <v>1</v>
      </c>
      <c r="BT8" s="215">
        <v>30</v>
      </c>
      <c r="BU8" s="216">
        <f>IF(L8=0,"",IF(BT8=0,"",(BT8/L8)))</f>
        <v>0.15463917525773</v>
      </c>
      <c r="BV8" s="217"/>
      <c r="BW8" s="218">
        <f>IFERROR(BV8/BT8,"-")</f>
        <v>0</v>
      </c>
      <c r="BX8" s="219"/>
      <c r="BY8" s="220">
        <f>IFERROR(BX8/BT8,"-")</f>
        <v>0</v>
      </c>
      <c r="BZ8" s="221"/>
      <c r="CA8" s="221"/>
      <c r="CB8" s="221"/>
      <c r="CC8" s="222">
        <v>6</v>
      </c>
      <c r="CD8" s="223">
        <f>IF(L8=0,"",IF(CC8=0,"",(CC8/L8)))</f>
        <v>0.030927835051546</v>
      </c>
      <c r="CE8" s="224"/>
      <c r="CF8" s="225">
        <f>IFERROR(CE8/CC8,"-")</f>
        <v>0</v>
      </c>
      <c r="CG8" s="226"/>
      <c r="CH8" s="227">
        <f>IFERROR(CG8/CC8,"-")</f>
        <v>0</v>
      </c>
      <c r="CI8" s="228"/>
      <c r="CJ8" s="228"/>
      <c r="CK8" s="228"/>
      <c r="CL8" s="229">
        <v>4</v>
      </c>
      <c r="CM8" s="230">
        <v>244000</v>
      </c>
      <c r="CN8" s="230">
        <v>229000</v>
      </c>
      <c r="CO8" s="230"/>
      <c r="CP8" s="231" t="str">
        <f>IF(AND(CN8=0,CO8=0),"",IF(AND(CN8&lt;=100000,CO8&lt;=100000),"",IF(CN8/CM8&gt;0.7,"男高",IF(CO8/CM8&gt;0.7,"女高",""))))</f>
        <v>男高</v>
      </c>
    </row>
    <row r="9" spans="1:96">
      <c r="A9" s="174">
        <f>Y9</f>
        <v>0.16666666666667</v>
      </c>
      <c r="B9" s="347" t="s">
        <v>105</v>
      </c>
      <c r="C9" s="347"/>
      <c r="D9" s="347" t="s">
        <v>67</v>
      </c>
      <c r="E9" s="175" t="s">
        <v>106</v>
      </c>
      <c r="F9" s="175" t="s">
        <v>104</v>
      </c>
      <c r="G9" s="340">
        <v>306000</v>
      </c>
      <c r="H9" s="340">
        <v>1700</v>
      </c>
      <c r="I9" s="176">
        <v>0</v>
      </c>
      <c r="J9" s="176">
        <v>0</v>
      </c>
      <c r="K9" s="176">
        <v>3227</v>
      </c>
      <c r="L9" s="177">
        <v>180</v>
      </c>
      <c r="M9" s="178">
        <v>177</v>
      </c>
      <c r="N9" s="179">
        <f>IFERROR(L9/K9,"-")</f>
        <v>0.055779361636195</v>
      </c>
      <c r="O9" s="176">
        <v>5</v>
      </c>
      <c r="P9" s="176">
        <v>44</v>
      </c>
      <c r="Q9" s="179">
        <f>IFERROR(O9/L9,"-")</f>
        <v>0.027777777777778</v>
      </c>
      <c r="R9" s="180">
        <f>IFERROR(G9/SUM(L9:L9),"-")</f>
        <v>1700</v>
      </c>
      <c r="S9" s="181">
        <v>6</v>
      </c>
      <c r="T9" s="179">
        <f>IF(L9=0,"-",S9/L9)</f>
        <v>0.033333333333333</v>
      </c>
      <c r="U9" s="345">
        <v>51000</v>
      </c>
      <c r="V9" s="346">
        <f>IFERROR(U9/L9,"-")</f>
        <v>283.33333333333</v>
      </c>
      <c r="W9" s="346">
        <f>IFERROR(U9/S9,"-")</f>
        <v>8500</v>
      </c>
      <c r="X9" s="340">
        <f>SUM(U9:U9)-SUM(G9:G9)</f>
        <v>-255000</v>
      </c>
      <c r="Y9" s="183">
        <f>SUM(U9:U9)/SUM(G9:G9)</f>
        <v>0.16666666666667</v>
      </c>
      <c r="AA9" s="184">
        <v>3</v>
      </c>
      <c r="AB9" s="185">
        <f>IF(L9=0,"",IF(AA9=0,"",(AA9/L9)))</f>
        <v>0.016666666666667</v>
      </c>
      <c r="AC9" s="184"/>
      <c r="AD9" s="186">
        <f>IFERROR(AC9/AA9,"-")</f>
        <v>0</v>
      </c>
      <c r="AE9" s="187"/>
      <c r="AF9" s="188">
        <f>IFERROR(AE9/AA9,"-")</f>
        <v>0</v>
      </c>
      <c r="AG9" s="189"/>
      <c r="AH9" s="189"/>
      <c r="AI9" s="189"/>
      <c r="AJ9" s="190">
        <v>12</v>
      </c>
      <c r="AK9" s="191">
        <f>IF(L9=0,"",IF(AJ9=0,"",(AJ9/L9)))</f>
        <v>0.066666666666667</v>
      </c>
      <c r="AL9" s="190"/>
      <c r="AM9" s="192">
        <f>IFERROR(AL9/AJ9,"-")</f>
        <v>0</v>
      </c>
      <c r="AN9" s="193"/>
      <c r="AO9" s="194">
        <f>IFERROR(AN9/AJ9,"-")</f>
        <v>0</v>
      </c>
      <c r="AP9" s="195"/>
      <c r="AQ9" s="195"/>
      <c r="AR9" s="195"/>
      <c r="AS9" s="196">
        <v>23</v>
      </c>
      <c r="AT9" s="197">
        <f>IF(L9=0,"",IF(AS9=0,"",(AS9/L9)))</f>
        <v>0.12777777777778</v>
      </c>
      <c r="AU9" s="196">
        <v>1</v>
      </c>
      <c r="AV9" s="198">
        <f>IFERROR(AU9/AS9,"-")</f>
        <v>0.043478260869565</v>
      </c>
      <c r="AW9" s="199">
        <v>9000</v>
      </c>
      <c r="AX9" s="200">
        <f>IFERROR(AW9/AS9,"-")</f>
        <v>391.30434782609</v>
      </c>
      <c r="AY9" s="201"/>
      <c r="AZ9" s="201"/>
      <c r="BA9" s="201">
        <v>1</v>
      </c>
      <c r="BB9" s="202">
        <v>40</v>
      </c>
      <c r="BC9" s="203">
        <f>IF(L9=0,"",IF(BB9=0,"",(BB9/L9)))</f>
        <v>0.22222222222222</v>
      </c>
      <c r="BD9" s="202">
        <v>1</v>
      </c>
      <c r="BE9" s="204">
        <f>IFERROR(BD9/BB9,"-")</f>
        <v>0.025</v>
      </c>
      <c r="BF9" s="205">
        <v>10000</v>
      </c>
      <c r="BG9" s="206">
        <f>IFERROR(BF9/BB9,"-")</f>
        <v>250</v>
      </c>
      <c r="BH9" s="207"/>
      <c r="BI9" s="207">
        <v>1</v>
      </c>
      <c r="BJ9" s="207"/>
      <c r="BK9" s="208">
        <v>70</v>
      </c>
      <c r="BL9" s="209">
        <f>IF(L9=0,"",IF(BK9=0,"",(BK9/L9)))</f>
        <v>0.38888888888889</v>
      </c>
      <c r="BM9" s="210">
        <v>3</v>
      </c>
      <c r="BN9" s="211">
        <f>IFERROR(BM9/BK9,"-")</f>
        <v>0.042857142857143</v>
      </c>
      <c r="BO9" s="212">
        <v>23000</v>
      </c>
      <c r="BP9" s="213">
        <f>IFERROR(BO9/BK9,"-")</f>
        <v>328.57142857143</v>
      </c>
      <c r="BQ9" s="214">
        <v>2</v>
      </c>
      <c r="BR9" s="214"/>
      <c r="BS9" s="214">
        <v>1</v>
      </c>
      <c r="BT9" s="215">
        <v>26</v>
      </c>
      <c r="BU9" s="216">
        <f>IF(L9=0,"",IF(BT9=0,"",(BT9/L9)))</f>
        <v>0.14444444444444</v>
      </c>
      <c r="BV9" s="217"/>
      <c r="BW9" s="218">
        <f>IFERROR(BV9/BT9,"-")</f>
        <v>0</v>
      </c>
      <c r="BX9" s="219"/>
      <c r="BY9" s="220">
        <f>IFERROR(BX9/BT9,"-")</f>
        <v>0</v>
      </c>
      <c r="BZ9" s="221"/>
      <c r="CA9" s="221"/>
      <c r="CB9" s="221"/>
      <c r="CC9" s="222">
        <v>6</v>
      </c>
      <c r="CD9" s="223">
        <f>IF(L9=0,"",IF(CC9=0,"",(CC9/L9)))</f>
        <v>0.033333333333333</v>
      </c>
      <c r="CE9" s="224">
        <v>1</v>
      </c>
      <c r="CF9" s="225">
        <f>IFERROR(CE9/CC9,"-")</f>
        <v>0.16666666666667</v>
      </c>
      <c r="CG9" s="226">
        <v>9000</v>
      </c>
      <c r="CH9" s="227">
        <f>IFERROR(CG9/CC9,"-")</f>
        <v>1500</v>
      </c>
      <c r="CI9" s="228"/>
      <c r="CJ9" s="228"/>
      <c r="CK9" s="228">
        <v>1</v>
      </c>
      <c r="CL9" s="229">
        <v>6</v>
      </c>
      <c r="CM9" s="230">
        <v>51000</v>
      </c>
      <c r="CN9" s="230">
        <v>17000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>
        <f>Y10</f>
        <v>0.29257776408993</v>
      </c>
      <c r="B10" s="347" t="s">
        <v>107</v>
      </c>
      <c r="C10" s="347"/>
      <c r="D10" s="347" t="s">
        <v>67</v>
      </c>
      <c r="E10" s="175" t="s">
        <v>108</v>
      </c>
      <c r="F10" s="175" t="s">
        <v>104</v>
      </c>
      <c r="G10" s="340">
        <v>324700</v>
      </c>
      <c r="H10" s="340">
        <v>1700</v>
      </c>
      <c r="I10" s="176">
        <v>0</v>
      </c>
      <c r="J10" s="176">
        <v>0</v>
      </c>
      <c r="K10" s="176">
        <v>2266</v>
      </c>
      <c r="L10" s="177">
        <v>191</v>
      </c>
      <c r="M10" s="178">
        <v>169</v>
      </c>
      <c r="N10" s="179">
        <f>IFERROR(L10/K10,"-")</f>
        <v>0.084289496910856</v>
      </c>
      <c r="O10" s="176">
        <v>2</v>
      </c>
      <c r="P10" s="176">
        <v>51</v>
      </c>
      <c r="Q10" s="179">
        <f>IFERROR(O10/L10,"-")</f>
        <v>0.010471204188482</v>
      </c>
      <c r="R10" s="180">
        <f>IFERROR(G10/SUM(L10:L10),"-")</f>
        <v>1700</v>
      </c>
      <c r="S10" s="181">
        <v>5</v>
      </c>
      <c r="T10" s="179">
        <f>IF(L10=0,"-",S10/L10)</f>
        <v>0.026178010471204</v>
      </c>
      <c r="U10" s="345">
        <v>95000</v>
      </c>
      <c r="V10" s="346">
        <f>IFERROR(U10/L10,"-")</f>
        <v>497.38219895288</v>
      </c>
      <c r="W10" s="346">
        <f>IFERROR(U10/S10,"-")</f>
        <v>19000</v>
      </c>
      <c r="X10" s="340">
        <f>SUM(U10:U10)-SUM(G10:G10)</f>
        <v>-229700</v>
      </c>
      <c r="Y10" s="183">
        <f>SUM(U10:U10)/SUM(G10:G10)</f>
        <v>0.29257776408993</v>
      </c>
      <c r="AA10" s="184">
        <v>22</v>
      </c>
      <c r="AB10" s="185">
        <f>IF(L10=0,"",IF(AA10=0,"",(AA10/L10)))</f>
        <v>0.1151832460733</v>
      </c>
      <c r="AC10" s="184"/>
      <c r="AD10" s="186">
        <f>IFERROR(AC10/AA10,"-")</f>
        <v>0</v>
      </c>
      <c r="AE10" s="187"/>
      <c r="AF10" s="188">
        <f>IFERROR(AE10/AA10,"-")</f>
        <v>0</v>
      </c>
      <c r="AG10" s="189"/>
      <c r="AH10" s="189"/>
      <c r="AI10" s="189"/>
      <c r="AJ10" s="190">
        <v>19</v>
      </c>
      <c r="AK10" s="191">
        <f>IF(L10=0,"",IF(AJ10=0,"",(AJ10/L10)))</f>
        <v>0.099476439790576</v>
      </c>
      <c r="AL10" s="190"/>
      <c r="AM10" s="192">
        <f>IFERROR(AL10/AJ10,"-")</f>
        <v>0</v>
      </c>
      <c r="AN10" s="193"/>
      <c r="AO10" s="194">
        <f>IFERROR(AN10/AJ10,"-")</f>
        <v>0</v>
      </c>
      <c r="AP10" s="195"/>
      <c r="AQ10" s="195"/>
      <c r="AR10" s="195"/>
      <c r="AS10" s="196">
        <v>19</v>
      </c>
      <c r="AT10" s="197">
        <f>IF(L10=0,"",IF(AS10=0,"",(AS10/L10)))</f>
        <v>0.099476439790576</v>
      </c>
      <c r="AU10" s="196"/>
      <c r="AV10" s="198">
        <f>IFERROR(AU10/AS10,"-")</f>
        <v>0</v>
      </c>
      <c r="AW10" s="199"/>
      <c r="AX10" s="200">
        <f>IFERROR(AW10/AS10,"-")</f>
        <v>0</v>
      </c>
      <c r="AY10" s="201"/>
      <c r="AZ10" s="201"/>
      <c r="BA10" s="201"/>
      <c r="BB10" s="202">
        <v>44</v>
      </c>
      <c r="BC10" s="203">
        <f>IF(L10=0,"",IF(BB10=0,"",(BB10/L10)))</f>
        <v>0.2303664921466</v>
      </c>
      <c r="BD10" s="202"/>
      <c r="BE10" s="204">
        <f>IFERROR(BD10/BB10,"-")</f>
        <v>0</v>
      </c>
      <c r="BF10" s="205"/>
      <c r="BG10" s="206">
        <f>IFERROR(BF10/BB10,"-")</f>
        <v>0</v>
      </c>
      <c r="BH10" s="207"/>
      <c r="BI10" s="207"/>
      <c r="BJ10" s="207"/>
      <c r="BK10" s="208">
        <v>53</v>
      </c>
      <c r="BL10" s="209">
        <f>IF(L10=0,"",IF(BK10=0,"",(BK10/L10)))</f>
        <v>0.27748691099476</v>
      </c>
      <c r="BM10" s="210">
        <v>2</v>
      </c>
      <c r="BN10" s="211">
        <f>IFERROR(BM10/BK10,"-")</f>
        <v>0.037735849056604</v>
      </c>
      <c r="BO10" s="212">
        <v>46000</v>
      </c>
      <c r="BP10" s="213">
        <f>IFERROR(BO10/BK10,"-")</f>
        <v>867.92452830189</v>
      </c>
      <c r="BQ10" s="214">
        <v>1</v>
      </c>
      <c r="BR10" s="214"/>
      <c r="BS10" s="214">
        <v>1</v>
      </c>
      <c r="BT10" s="215">
        <v>27</v>
      </c>
      <c r="BU10" s="216">
        <f>IF(L10=0,"",IF(BT10=0,"",(BT10/L10)))</f>
        <v>0.1413612565445</v>
      </c>
      <c r="BV10" s="217">
        <v>2</v>
      </c>
      <c r="BW10" s="218">
        <f>IFERROR(BV10/BT10,"-")</f>
        <v>0.074074074074074</v>
      </c>
      <c r="BX10" s="219">
        <v>36000</v>
      </c>
      <c r="BY10" s="220">
        <f>IFERROR(BX10/BT10,"-")</f>
        <v>1333.3333333333</v>
      </c>
      <c r="BZ10" s="221">
        <v>1</v>
      </c>
      <c r="CA10" s="221"/>
      <c r="CB10" s="221">
        <v>1</v>
      </c>
      <c r="CC10" s="222">
        <v>7</v>
      </c>
      <c r="CD10" s="223">
        <f>IF(L10=0,"",IF(CC10=0,"",(CC10/L10)))</f>
        <v>0.036649214659686</v>
      </c>
      <c r="CE10" s="224">
        <v>1</v>
      </c>
      <c r="CF10" s="225">
        <f>IFERROR(CE10/CC10,"-")</f>
        <v>0.14285714285714</v>
      </c>
      <c r="CG10" s="226">
        <v>13000</v>
      </c>
      <c r="CH10" s="227">
        <f>IFERROR(CG10/CC10,"-")</f>
        <v>1857.1428571429</v>
      </c>
      <c r="CI10" s="228"/>
      <c r="CJ10" s="228">
        <v>1</v>
      </c>
      <c r="CK10" s="228"/>
      <c r="CL10" s="229">
        <v>5</v>
      </c>
      <c r="CM10" s="230">
        <v>95000</v>
      </c>
      <c r="CN10" s="230">
        <v>43000</v>
      </c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174" t="str">
        <f>Y11</f>
        <v>0</v>
      </c>
      <c r="B11" s="347" t="s">
        <v>109</v>
      </c>
      <c r="C11" s="347"/>
      <c r="D11" s="347" t="s">
        <v>67</v>
      </c>
      <c r="E11" s="175" t="s">
        <v>110</v>
      </c>
      <c r="F11" s="175" t="s">
        <v>104</v>
      </c>
      <c r="G11" s="340">
        <v>0</v>
      </c>
      <c r="H11" s="340">
        <v>1700</v>
      </c>
      <c r="I11" s="176">
        <v>0</v>
      </c>
      <c r="J11" s="176">
        <v>0</v>
      </c>
      <c r="K11" s="176">
        <v>25</v>
      </c>
      <c r="L11" s="177">
        <v>0</v>
      </c>
      <c r="M11" s="178">
        <v>0</v>
      </c>
      <c r="N11" s="179">
        <f>IFERROR(L11/K11,"-")</f>
        <v>0</v>
      </c>
      <c r="O11" s="176">
        <v>0</v>
      </c>
      <c r="P11" s="176">
        <v>0</v>
      </c>
      <c r="Q11" s="179" t="str">
        <f>IFERROR(O11/L11,"-")</f>
        <v>-</v>
      </c>
      <c r="R11" s="180" t="str">
        <f>IFERROR(G11/SUM(L11:L11),"-")</f>
        <v>-</v>
      </c>
      <c r="S11" s="181">
        <v>0</v>
      </c>
      <c r="T11" s="179" t="str">
        <f>IF(L11=0,"-",S11/L11)</f>
        <v>-</v>
      </c>
      <c r="U11" s="345"/>
      <c r="V11" s="346" t="str">
        <f>IFERROR(U11/L11,"-")</f>
        <v>-</v>
      </c>
      <c r="W11" s="346" t="str">
        <f>IFERROR(U11/S11,"-")</f>
        <v>-</v>
      </c>
      <c r="X11" s="340">
        <f>SUM(U11:U11)-SUM(G11:G11)</f>
        <v>0</v>
      </c>
      <c r="Y11" s="183" t="str">
        <f>SUM(U11:U11)/SUM(G11:G11)</f>
        <v>0</v>
      </c>
      <c r="AA11" s="184"/>
      <c r="AB11" s="185" t="str">
        <f>IF(L11=0,"",IF(AA11=0,"",(AA11/L11)))</f>
        <v/>
      </c>
      <c r="AC11" s="184"/>
      <c r="AD11" s="186" t="str">
        <f>IFERROR(AC11/AA11,"-")</f>
        <v>-</v>
      </c>
      <c r="AE11" s="187"/>
      <c r="AF11" s="188" t="str">
        <f>IFERROR(AE11/AA11,"-")</f>
        <v>-</v>
      </c>
      <c r="AG11" s="189"/>
      <c r="AH11" s="189"/>
      <c r="AI11" s="189"/>
      <c r="AJ11" s="190"/>
      <c r="AK11" s="191" t="str">
        <f>IF(L11=0,"",IF(AJ11=0,"",(AJ11/L11)))</f>
        <v/>
      </c>
      <c r="AL11" s="190"/>
      <c r="AM11" s="192" t="str">
        <f>IFERROR(AL11/AJ11,"-")</f>
        <v>-</v>
      </c>
      <c r="AN11" s="193"/>
      <c r="AO11" s="194" t="str">
        <f>IFERROR(AN11/AJ11,"-")</f>
        <v>-</v>
      </c>
      <c r="AP11" s="195"/>
      <c r="AQ11" s="195"/>
      <c r="AR11" s="195"/>
      <c r="AS11" s="196"/>
      <c r="AT11" s="197" t="str">
        <f>IF(L11=0,"",IF(AS11=0,"",(AS11/L11)))</f>
        <v/>
      </c>
      <c r="AU11" s="196"/>
      <c r="AV11" s="198" t="str">
        <f>IFERROR(AU11/AS11,"-")</f>
        <v>-</v>
      </c>
      <c r="AW11" s="199"/>
      <c r="AX11" s="200" t="str">
        <f>IFERROR(AW11/AS11,"-")</f>
        <v>-</v>
      </c>
      <c r="AY11" s="201"/>
      <c r="AZ11" s="201"/>
      <c r="BA11" s="201"/>
      <c r="BB11" s="202"/>
      <c r="BC11" s="203" t="str">
        <f>IF(L11=0,"",IF(BB11=0,"",(BB11/L11)))</f>
        <v/>
      </c>
      <c r="BD11" s="202"/>
      <c r="BE11" s="204" t="str">
        <f>IFERROR(BD11/BB11,"-")</f>
        <v>-</v>
      </c>
      <c r="BF11" s="205"/>
      <c r="BG11" s="206" t="str">
        <f>IFERROR(BF11/BB11,"-")</f>
        <v>-</v>
      </c>
      <c r="BH11" s="207"/>
      <c r="BI11" s="207"/>
      <c r="BJ11" s="207"/>
      <c r="BK11" s="208"/>
      <c r="BL11" s="209" t="str">
        <f>IF(L11=0,"",IF(BK11=0,"",(BK11/L11)))</f>
        <v/>
      </c>
      <c r="BM11" s="210"/>
      <c r="BN11" s="211" t="str">
        <f>IFERROR(BM11/BK11,"-")</f>
        <v>-</v>
      </c>
      <c r="BO11" s="212"/>
      <c r="BP11" s="213" t="str">
        <f>IFERROR(BO11/BK11,"-")</f>
        <v>-</v>
      </c>
      <c r="BQ11" s="214"/>
      <c r="BR11" s="214"/>
      <c r="BS11" s="214"/>
      <c r="BT11" s="215"/>
      <c r="BU11" s="216" t="str">
        <f>IF(L11=0,"",IF(BT11=0,"",(BT11/L11)))</f>
        <v/>
      </c>
      <c r="BV11" s="217"/>
      <c r="BW11" s="218" t="str">
        <f>IFERROR(BV11/BT11,"-")</f>
        <v>-</v>
      </c>
      <c r="BX11" s="219"/>
      <c r="BY11" s="220" t="str">
        <f>IFERROR(BX11/BT11,"-")</f>
        <v>-</v>
      </c>
      <c r="BZ11" s="221"/>
      <c r="CA11" s="221"/>
      <c r="CB11" s="221"/>
      <c r="CC11" s="222"/>
      <c r="CD11" s="223" t="str">
        <f>IF(L11=0,"",IF(CC11=0,"",(CC11/L11)))</f>
        <v/>
      </c>
      <c r="CE11" s="224"/>
      <c r="CF11" s="225" t="str">
        <f>IFERROR(CE11/CC11,"-")</f>
        <v>-</v>
      </c>
      <c r="CG11" s="226"/>
      <c r="CH11" s="227" t="str">
        <f>IFERROR(CG11/CC11,"-")</f>
        <v>-</v>
      </c>
      <c r="CI11" s="228"/>
      <c r="CJ11" s="228"/>
      <c r="CK11" s="228"/>
      <c r="CL11" s="229">
        <v>0</v>
      </c>
      <c r="CM11" s="230"/>
      <c r="CN11" s="230"/>
      <c r="CO11" s="230"/>
      <c r="CP11" s="231" t="str">
        <f>IF(AND(CN11=0,CO11=0),"",IF(AND(CN11&lt;=100000,CO11&lt;=100000),"",IF(CN11/CM11&gt;0.7,"男高",IF(CO11/CM11&gt;0.7,"女高",""))))</f>
        <v/>
      </c>
    </row>
    <row r="12" spans="1:96">
      <c r="A12" s="174" t="str">
        <f>Y12</f>
        <v>0</v>
      </c>
      <c r="B12" s="347" t="s">
        <v>111</v>
      </c>
      <c r="C12" s="347"/>
      <c r="D12" s="347" t="s">
        <v>67</v>
      </c>
      <c r="E12" s="175" t="s">
        <v>112</v>
      </c>
      <c r="F12" s="175" t="s">
        <v>104</v>
      </c>
      <c r="G12" s="340">
        <v>0</v>
      </c>
      <c r="H12" s="340">
        <v>1700</v>
      </c>
      <c r="I12" s="176">
        <v>0</v>
      </c>
      <c r="J12" s="176">
        <v>0</v>
      </c>
      <c r="K12" s="176">
        <v>0</v>
      </c>
      <c r="L12" s="177">
        <v>0</v>
      </c>
      <c r="M12" s="178">
        <v>0</v>
      </c>
      <c r="N12" s="179" t="str">
        <f>IFERROR(L12/K12,"-")</f>
        <v>-</v>
      </c>
      <c r="O12" s="176">
        <v>0</v>
      </c>
      <c r="P12" s="176">
        <v>0</v>
      </c>
      <c r="Q12" s="179" t="str">
        <f>IFERROR(O12/L12,"-")</f>
        <v>-</v>
      </c>
      <c r="R12" s="180" t="str">
        <f>IFERROR(G12/SUM(L12:L12),"-")</f>
        <v>-</v>
      </c>
      <c r="S12" s="181">
        <v>0</v>
      </c>
      <c r="T12" s="179" t="str">
        <f>IF(L12=0,"-",S12/L12)</f>
        <v>-</v>
      </c>
      <c r="U12" s="345"/>
      <c r="V12" s="346" t="str">
        <f>IFERROR(U12/L12,"-")</f>
        <v>-</v>
      </c>
      <c r="W12" s="346" t="str">
        <f>IFERROR(U12/S12,"-")</f>
        <v>-</v>
      </c>
      <c r="X12" s="340">
        <f>SUM(U12:U12)-SUM(G12:G12)</f>
        <v>0</v>
      </c>
      <c r="Y12" s="183" t="str">
        <f>SUM(U12:U12)/SUM(G12:G12)</f>
        <v>0</v>
      </c>
      <c r="AA12" s="184"/>
      <c r="AB12" s="185" t="str">
        <f>IF(L12=0,"",IF(AA12=0,"",(AA12/L12)))</f>
        <v/>
      </c>
      <c r="AC12" s="184"/>
      <c r="AD12" s="186" t="str">
        <f>IFERROR(AC12/AA12,"-")</f>
        <v>-</v>
      </c>
      <c r="AE12" s="187"/>
      <c r="AF12" s="188" t="str">
        <f>IFERROR(AE12/AA12,"-")</f>
        <v>-</v>
      </c>
      <c r="AG12" s="189"/>
      <c r="AH12" s="189"/>
      <c r="AI12" s="189"/>
      <c r="AJ12" s="190"/>
      <c r="AK12" s="191" t="str">
        <f>IF(L12=0,"",IF(AJ12=0,"",(AJ12/L12)))</f>
        <v/>
      </c>
      <c r="AL12" s="190"/>
      <c r="AM12" s="192" t="str">
        <f>IFERROR(AL12/AJ12,"-")</f>
        <v>-</v>
      </c>
      <c r="AN12" s="193"/>
      <c r="AO12" s="194" t="str">
        <f>IFERROR(AN12/AJ12,"-")</f>
        <v>-</v>
      </c>
      <c r="AP12" s="195"/>
      <c r="AQ12" s="195"/>
      <c r="AR12" s="195"/>
      <c r="AS12" s="196"/>
      <c r="AT12" s="197" t="str">
        <f>IF(L12=0,"",IF(AS12=0,"",(AS12/L12)))</f>
        <v/>
      </c>
      <c r="AU12" s="196"/>
      <c r="AV12" s="198" t="str">
        <f>IFERROR(AU12/AS12,"-")</f>
        <v>-</v>
      </c>
      <c r="AW12" s="199"/>
      <c r="AX12" s="200" t="str">
        <f>IFERROR(AW12/AS12,"-")</f>
        <v>-</v>
      </c>
      <c r="AY12" s="201"/>
      <c r="AZ12" s="201"/>
      <c r="BA12" s="201"/>
      <c r="BB12" s="202"/>
      <c r="BC12" s="203" t="str">
        <f>IF(L12=0,"",IF(BB12=0,"",(BB12/L12)))</f>
        <v/>
      </c>
      <c r="BD12" s="202"/>
      <c r="BE12" s="204" t="str">
        <f>IFERROR(BD12/BB12,"-")</f>
        <v>-</v>
      </c>
      <c r="BF12" s="205"/>
      <c r="BG12" s="206" t="str">
        <f>IFERROR(BF12/BB12,"-")</f>
        <v>-</v>
      </c>
      <c r="BH12" s="207"/>
      <c r="BI12" s="207"/>
      <c r="BJ12" s="207"/>
      <c r="BK12" s="208"/>
      <c r="BL12" s="209" t="str">
        <f>IF(L12=0,"",IF(BK12=0,"",(BK12/L12)))</f>
        <v/>
      </c>
      <c r="BM12" s="210"/>
      <c r="BN12" s="211" t="str">
        <f>IFERROR(BM12/BK12,"-")</f>
        <v>-</v>
      </c>
      <c r="BO12" s="212"/>
      <c r="BP12" s="213" t="str">
        <f>IFERROR(BO12/BK12,"-")</f>
        <v>-</v>
      </c>
      <c r="BQ12" s="214"/>
      <c r="BR12" s="214"/>
      <c r="BS12" s="214"/>
      <c r="BT12" s="215"/>
      <c r="BU12" s="216" t="str">
        <f>IF(L12=0,"",IF(BT12=0,"",(BT12/L12)))</f>
        <v/>
      </c>
      <c r="BV12" s="217"/>
      <c r="BW12" s="218" t="str">
        <f>IFERROR(BV12/BT12,"-")</f>
        <v>-</v>
      </c>
      <c r="BX12" s="219"/>
      <c r="BY12" s="220" t="str">
        <f>IFERROR(BX12/BT12,"-")</f>
        <v>-</v>
      </c>
      <c r="BZ12" s="221"/>
      <c r="CA12" s="221"/>
      <c r="CB12" s="221"/>
      <c r="CC12" s="222"/>
      <c r="CD12" s="223" t="str">
        <f>IF(L12=0,"",IF(CC12=0,"",(CC12/L12)))</f>
        <v/>
      </c>
      <c r="CE12" s="224"/>
      <c r="CF12" s="225" t="str">
        <f>IFERROR(CE12/CC12,"-")</f>
        <v>-</v>
      </c>
      <c r="CG12" s="226"/>
      <c r="CH12" s="227" t="str">
        <f>IFERROR(CG12/CC12,"-")</f>
        <v>-</v>
      </c>
      <c r="CI12" s="228"/>
      <c r="CJ12" s="228"/>
      <c r="CK12" s="228"/>
      <c r="CL12" s="229">
        <v>0</v>
      </c>
      <c r="CM12" s="230"/>
      <c r="CN12" s="230"/>
      <c r="CO12" s="230"/>
      <c r="CP12" s="231" t="str">
        <f>IF(AND(CN12=0,CO12=0),"",IF(AND(CN12&lt;=100000,CO12&lt;=100000),"",IF(CN12/CM12&gt;0.7,"男高",IF(CO12/CM12&gt;0.7,"女高",""))))</f>
        <v/>
      </c>
    </row>
    <row r="13" spans="1:96">
      <c r="A13" s="232"/>
      <c r="B13" s="151"/>
      <c r="C13" s="233"/>
      <c r="D13" s="234"/>
      <c r="E13" s="175"/>
      <c r="F13" s="175"/>
      <c r="G13" s="341"/>
      <c r="H13" s="341"/>
      <c r="I13" s="235"/>
      <c r="J13" s="235"/>
      <c r="K13" s="176"/>
      <c r="L13" s="176"/>
      <c r="M13" s="176"/>
      <c r="N13" s="236"/>
      <c r="O13" s="236"/>
      <c r="P13" s="176"/>
      <c r="Q13" s="236"/>
      <c r="R13" s="182"/>
      <c r="S13" s="182"/>
      <c r="T13" s="182"/>
      <c r="U13" s="345"/>
      <c r="V13" s="345"/>
      <c r="W13" s="345"/>
      <c r="X13" s="345"/>
      <c r="Y13" s="236"/>
      <c r="Z13" s="172"/>
      <c r="AA13" s="237"/>
      <c r="AB13" s="238"/>
      <c r="AC13" s="237"/>
      <c r="AD13" s="239"/>
      <c r="AE13" s="240"/>
      <c r="AF13" s="241"/>
      <c r="AG13" s="242"/>
      <c r="AH13" s="242"/>
      <c r="AI13" s="242"/>
      <c r="AJ13" s="237"/>
      <c r="AK13" s="238"/>
      <c r="AL13" s="237"/>
      <c r="AM13" s="239"/>
      <c r="AN13" s="240"/>
      <c r="AO13" s="241"/>
      <c r="AP13" s="242"/>
      <c r="AQ13" s="242"/>
      <c r="AR13" s="242"/>
      <c r="AS13" s="237"/>
      <c r="AT13" s="238"/>
      <c r="AU13" s="237"/>
      <c r="AV13" s="239"/>
      <c r="AW13" s="240"/>
      <c r="AX13" s="241"/>
      <c r="AY13" s="242"/>
      <c r="AZ13" s="242"/>
      <c r="BA13" s="242"/>
      <c r="BB13" s="237"/>
      <c r="BC13" s="238"/>
      <c r="BD13" s="237"/>
      <c r="BE13" s="239"/>
      <c r="BF13" s="240"/>
      <c r="BG13" s="241"/>
      <c r="BH13" s="242"/>
      <c r="BI13" s="242"/>
      <c r="BJ13" s="242"/>
      <c r="BK13" s="173"/>
      <c r="BL13" s="243"/>
      <c r="BM13" s="237"/>
      <c r="BN13" s="239"/>
      <c r="BO13" s="240"/>
      <c r="BP13" s="241"/>
      <c r="BQ13" s="242"/>
      <c r="BR13" s="242"/>
      <c r="BS13" s="242"/>
      <c r="BT13" s="173"/>
      <c r="BU13" s="243"/>
      <c r="BV13" s="237"/>
      <c r="BW13" s="239"/>
      <c r="BX13" s="240"/>
      <c r="BY13" s="241"/>
      <c r="BZ13" s="242"/>
      <c r="CA13" s="242"/>
      <c r="CB13" s="242"/>
      <c r="CC13" s="173"/>
      <c r="CD13" s="243"/>
      <c r="CE13" s="237"/>
      <c r="CF13" s="239"/>
      <c r="CG13" s="240"/>
      <c r="CH13" s="241"/>
      <c r="CI13" s="242"/>
      <c r="CJ13" s="242"/>
      <c r="CK13" s="242"/>
      <c r="CL13" s="244"/>
      <c r="CM13" s="240"/>
      <c r="CN13" s="240"/>
      <c r="CO13" s="240"/>
      <c r="CP13" s="245"/>
    </row>
    <row r="14" spans="1:96">
      <c r="A14" s="232"/>
      <c r="B14" s="246"/>
      <c r="C14" s="176"/>
      <c r="D14" s="176"/>
      <c r="E14" s="247"/>
      <c r="F14" s="248"/>
      <c r="G14" s="342"/>
      <c r="H14" s="342"/>
      <c r="I14" s="235"/>
      <c r="J14" s="235"/>
      <c r="K14" s="176"/>
      <c r="L14" s="176"/>
      <c r="M14" s="176"/>
      <c r="N14" s="236"/>
      <c r="O14" s="236"/>
      <c r="P14" s="176"/>
      <c r="Q14" s="236"/>
      <c r="R14" s="182"/>
      <c r="S14" s="182"/>
      <c r="T14" s="182"/>
      <c r="U14" s="345"/>
      <c r="V14" s="345"/>
      <c r="W14" s="345"/>
      <c r="X14" s="345"/>
      <c r="Y14" s="236"/>
      <c r="Z14" s="249"/>
      <c r="AA14" s="237"/>
      <c r="AB14" s="238"/>
      <c r="AC14" s="237"/>
      <c r="AD14" s="239"/>
      <c r="AE14" s="240"/>
      <c r="AF14" s="241"/>
      <c r="AG14" s="242"/>
      <c r="AH14" s="242"/>
      <c r="AI14" s="242"/>
      <c r="AJ14" s="237"/>
      <c r="AK14" s="238"/>
      <c r="AL14" s="237"/>
      <c r="AM14" s="239"/>
      <c r="AN14" s="240"/>
      <c r="AO14" s="241"/>
      <c r="AP14" s="242"/>
      <c r="AQ14" s="242"/>
      <c r="AR14" s="242"/>
      <c r="AS14" s="237"/>
      <c r="AT14" s="238"/>
      <c r="AU14" s="237"/>
      <c r="AV14" s="239"/>
      <c r="AW14" s="240"/>
      <c r="AX14" s="241"/>
      <c r="AY14" s="242"/>
      <c r="AZ14" s="242"/>
      <c r="BA14" s="242"/>
      <c r="BB14" s="237"/>
      <c r="BC14" s="238"/>
      <c r="BD14" s="237"/>
      <c r="BE14" s="239"/>
      <c r="BF14" s="240"/>
      <c r="BG14" s="241"/>
      <c r="BH14" s="242"/>
      <c r="BI14" s="242"/>
      <c r="BJ14" s="242"/>
      <c r="BK14" s="173"/>
      <c r="BL14" s="243"/>
      <c r="BM14" s="237"/>
      <c r="BN14" s="239"/>
      <c r="BO14" s="240"/>
      <c r="BP14" s="241"/>
      <c r="BQ14" s="242"/>
      <c r="BR14" s="242"/>
      <c r="BS14" s="242"/>
      <c r="BT14" s="173"/>
      <c r="BU14" s="243"/>
      <c r="BV14" s="237"/>
      <c r="BW14" s="239"/>
      <c r="BX14" s="240"/>
      <c r="BY14" s="241"/>
      <c r="BZ14" s="242"/>
      <c r="CA14" s="242"/>
      <c r="CB14" s="242"/>
      <c r="CC14" s="173"/>
      <c r="CD14" s="243"/>
      <c r="CE14" s="237"/>
      <c r="CF14" s="239"/>
      <c r="CG14" s="240"/>
      <c r="CH14" s="241"/>
      <c r="CI14" s="242"/>
      <c r="CJ14" s="242"/>
      <c r="CK14" s="242"/>
      <c r="CL14" s="244"/>
      <c r="CM14" s="240"/>
      <c r="CN14" s="240"/>
      <c r="CO14" s="240"/>
      <c r="CP14" s="245"/>
    </row>
    <row r="15" spans="1:96">
      <c r="A15" s="166">
        <f>Y15</f>
        <v>0.40603852160333</v>
      </c>
      <c r="B15" s="250"/>
      <c r="C15" s="250"/>
      <c r="D15" s="250"/>
      <c r="E15" s="251" t="s">
        <v>113</v>
      </c>
      <c r="F15" s="251"/>
      <c r="G15" s="343">
        <f>SUM(G6:G14)</f>
        <v>960500</v>
      </c>
      <c r="H15" s="343"/>
      <c r="I15" s="250">
        <f>SUM(I6:I14)</f>
        <v>0</v>
      </c>
      <c r="J15" s="250">
        <f>SUM(J6:J14)</f>
        <v>0</v>
      </c>
      <c r="K15" s="250">
        <f>SUM(K6:K14)</f>
        <v>9493</v>
      </c>
      <c r="L15" s="250">
        <f>SUM(L6:L14)</f>
        <v>569</v>
      </c>
      <c r="M15" s="250">
        <f>SUM(M6:M14)</f>
        <v>529</v>
      </c>
      <c r="N15" s="252">
        <f>IFERROR(L15/K15,"-")</f>
        <v>0.059938902349099</v>
      </c>
      <c r="O15" s="253">
        <f>SUM(O6:O14)</f>
        <v>12</v>
      </c>
      <c r="P15" s="253">
        <f>SUM(P6:P14)</f>
        <v>141</v>
      </c>
      <c r="Q15" s="252">
        <f>IFERROR(O15/L15,"-")</f>
        <v>0.021089630931459</v>
      </c>
      <c r="R15" s="254">
        <f>IFERROR(G15/L15,"-")</f>
        <v>1688.0492091388</v>
      </c>
      <c r="S15" s="255">
        <f>SUM(S6:S14)</f>
        <v>15</v>
      </c>
      <c r="T15" s="252">
        <f>IFERROR(S15/L15,"-")</f>
        <v>0.026362038664323</v>
      </c>
      <c r="U15" s="343">
        <f>SUM(U6:U14)</f>
        <v>390000</v>
      </c>
      <c r="V15" s="343">
        <f>IFERROR(U15/L15,"-")</f>
        <v>685.41300527241</v>
      </c>
      <c r="W15" s="343">
        <f>IFERROR(U15/S15,"-")</f>
        <v>26000</v>
      </c>
      <c r="X15" s="343">
        <f>U15-G15</f>
        <v>-570500</v>
      </c>
      <c r="Y15" s="256">
        <f>U15/G15</f>
        <v>0.40603852160333</v>
      </c>
      <c r="Z15" s="257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  <mergeCell ref="A11:A11"/>
    <mergeCell ref="G11:G11"/>
    <mergeCell ref="H11:H11"/>
    <mergeCell ref="R11:R11"/>
    <mergeCell ref="X11:X11"/>
    <mergeCell ref="Y11:Y11"/>
    <mergeCell ref="A12:A12"/>
    <mergeCell ref="G12:G12"/>
    <mergeCell ref="H12:H12"/>
    <mergeCell ref="R12:R12"/>
    <mergeCell ref="X12:X12"/>
    <mergeCell ref="Y12:Y12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114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91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115</v>
      </c>
      <c r="C6" s="347" t="s">
        <v>116</v>
      </c>
      <c r="D6" s="347" t="s">
        <v>117</v>
      </c>
      <c r="E6" s="175" t="s">
        <v>118</v>
      </c>
      <c r="F6" s="175" t="s">
        <v>98</v>
      </c>
      <c r="G6" s="340">
        <v>0</v>
      </c>
      <c r="H6" s="176">
        <v>0</v>
      </c>
      <c r="I6" s="176">
        <v>0</v>
      </c>
      <c r="J6" s="176">
        <v>25550</v>
      </c>
      <c r="K6" s="177">
        <v>382</v>
      </c>
      <c r="L6" s="179">
        <f>IFERROR(K6/J6,"-")</f>
        <v>0.014951076320939</v>
      </c>
      <c r="M6" s="176">
        <v>13</v>
      </c>
      <c r="N6" s="176">
        <v>157</v>
      </c>
      <c r="O6" s="179">
        <f>IFERROR(M6/(K6),"-")</f>
        <v>0.034031413612565</v>
      </c>
      <c r="P6" s="180">
        <f>IFERROR(G6/SUM(K6:K6),"-")</f>
        <v>0</v>
      </c>
      <c r="Q6" s="181">
        <v>26</v>
      </c>
      <c r="R6" s="179">
        <f>IF(K6=0,"-",Q6/K6)</f>
        <v>0.068062827225131</v>
      </c>
      <c r="S6" s="345">
        <v>1235000</v>
      </c>
      <c r="T6" s="346">
        <f>IFERROR(S6/K6,"-")</f>
        <v>3232.9842931937</v>
      </c>
      <c r="U6" s="346">
        <f>IFERROR(S6/Q6,"-")</f>
        <v>47500</v>
      </c>
      <c r="V6" s="340">
        <f>SUM(S6:S6)-SUM(G6:G6)</f>
        <v>1235000</v>
      </c>
      <c r="W6" s="183" t="str">
        <f>SUM(S6:S6)/SUM(G6:G6)</f>
        <v>0</v>
      </c>
      <c r="Y6" s="184">
        <v>14</v>
      </c>
      <c r="Z6" s="185">
        <f>IF(K6=0,"",IF(Y6=0,"",(Y6/K6)))</f>
        <v>0.036649214659686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20</v>
      </c>
      <c r="AI6" s="191">
        <f>IF(K6=0,"",IF(AH6=0,"",(AH6/K6)))</f>
        <v>0.052356020942408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65</v>
      </c>
      <c r="AR6" s="197">
        <f>IF(K6=0,"",IF(AQ6=0,"",(AQ6/K6)))</f>
        <v>0.17015706806283</v>
      </c>
      <c r="AS6" s="196">
        <v>2</v>
      </c>
      <c r="AT6" s="198">
        <f>IFERROR(AS6/AQ6,"-")</f>
        <v>0.030769230769231</v>
      </c>
      <c r="AU6" s="199">
        <v>24000</v>
      </c>
      <c r="AV6" s="200">
        <f>IFERROR(AU6/AQ6,"-")</f>
        <v>369.23076923077</v>
      </c>
      <c r="AW6" s="201">
        <v>1</v>
      </c>
      <c r="AX6" s="201"/>
      <c r="AY6" s="201">
        <v>1</v>
      </c>
      <c r="AZ6" s="202">
        <v>143</v>
      </c>
      <c r="BA6" s="203">
        <f>IF(K6=0,"",IF(AZ6=0,"",(AZ6/K6)))</f>
        <v>0.37434554973822</v>
      </c>
      <c r="BB6" s="202">
        <v>11</v>
      </c>
      <c r="BC6" s="204">
        <f>IFERROR(BB6/AZ6,"-")</f>
        <v>0.076923076923077</v>
      </c>
      <c r="BD6" s="205">
        <v>257000</v>
      </c>
      <c r="BE6" s="206">
        <f>IFERROR(BD6/AZ6,"-")</f>
        <v>1797.2027972028</v>
      </c>
      <c r="BF6" s="207">
        <v>6</v>
      </c>
      <c r="BG6" s="207"/>
      <c r="BH6" s="207">
        <v>5</v>
      </c>
      <c r="BI6" s="208">
        <v>89</v>
      </c>
      <c r="BJ6" s="209">
        <f>IF(K6=0,"",IF(BI6=0,"",(BI6/K6)))</f>
        <v>0.23298429319372</v>
      </c>
      <c r="BK6" s="210">
        <v>7</v>
      </c>
      <c r="BL6" s="211">
        <f>IFERROR(BK6/BI6,"-")</f>
        <v>0.078651685393258</v>
      </c>
      <c r="BM6" s="212">
        <v>697000</v>
      </c>
      <c r="BN6" s="213">
        <f>IFERROR(BM6/BI6,"-")</f>
        <v>7831.4606741573</v>
      </c>
      <c r="BO6" s="214">
        <v>1</v>
      </c>
      <c r="BP6" s="214">
        <v>2</v>
      </c>
      <c r="BQ6" s="214">
        <v>4</v>
      </c>
      <c r="BR6" s="215">
        <v>37</v>
      </c>
      <c r="BS6" s="216">
        <f>IF(K6=0,"",IF(BR6=0,"",(BR6/K6)))</f>
        <v>0.096858638743456</v>
      </c>
      <c r="BT6" s="217">
        <v>5</v>
      </c>
      <c r="BU6" s="218">
        <f>IFERROR(BT6/BR6,"-")</f>
        <v>0.13513513513514</v>
      </c>
      <c r="BV6" s="219">
        <v>196000</v>
      </c>
      <c r="BW6" s="220">
        <f>IFERROR(BV6/BR6,"-")</f>
        <v>5297.2972972973</v>
      </c>
      <c r="BX6" s="221">
        <v>1</v>
      </c>
      <c r="BY6" s="221">
        <v>1</v>
      </c>
      <c r="BZ6" s="221">
        <v>3</v>
      </c>
      <c r="CA6" s="222">
        <v>14</v>
      </c>
      <c r="CB6" s="223">
        <f>IF(K6=0,"",IF(CA6=0,"",(CA6/K6)))</f>
        <v>0.036649214659686</v>
      </c>
      <c r="CC6" s="224">
        <v>1</v>
      </c>
      <c r="CD6" s="225">
        <f>IFERROR(CC6/CA6,"-")</f>
        <v>0.071428571428571</v>
      </c>
      <c r="CE6" s="226">
        <v>61000</v>
      </c>
      <c r="CF6" s="227">
        <f>IFERROR(CE6/CA6,"-")</f>
        <v>4357.1428571429</v>
      </c>
      <c r="CG6" s="228"/>
      <c r="CH6" s="228"/>
      <c r="CI6" s="228">
        <v>1</v>
      </c>
      <c r="CJ6" s="229">
        <v>26</v>
      </c>
      <c r="CK6" s="230">
        <v>1235000</v>
      </c>
      <c r="CL6" s="230">
        <v>573000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1.57455226471</v>
      </c>
      <c r="B7" s="347" t="s">
        <v>119</v>
      </c>
      <c r="C7" s="347" t="s">
        <v>120</v>
      </c>
      <c r="D7" s="347" t="s">
        <v>121</v>
      </c>
      <c r="E7" s="175" t="s">
        <v>122</v>
      </c>
      <c r="F7" s="175" t="s">
        <v>98</v>
      </c>
      <c r="G7" s="340">
        <v>9371553</v>
      </c>
      <c r="H7" s="176">
        <v>0</v>
      </c>
      <c r="I7" s="176">
        <v>0</v>
      </c>
      <c r="J7" s="176">
        <v>537108</v>
      </c>
      <c r="K7" s="177">
        <v>3311</v>
      </c>
      <c r="L7" s="179">
        <f>IFERROR(K7/J7,"-")</f>
        <v>0.0061644957811092</v>
      </c>
      <c r="M7" s="176">
        <v>106</v>
      </c>
      <c r="N7" s="176">
        <v>1350</v>
      </c>
      <c r="O7" s="179">
        <f>IFERROR(M7/(K7),"-")</f>
        <v>0.032014497130776</v>
      </c>
      <c r="P7" s="180">
        <f>IFERROR(G7/SUM(K7:K7),"-")</f>
        <v>2830.4297795228</v>
      </c>
      <c r="Q7" s="181">
        <v>336</v>
      </c>
      <c r="R7" s="179">
        <f>IF(K7=0,"-",Q7/K7)</f>
        <v>0.1014799154334</v>
      </c>
      <c r="S7" s="345">
        <v>14756000</v>
      </c>
      <c r="T7" s="346">
        <f>IFERROR(S7/K7,"-")</f>
        <v>4456.6596194503</v>
      </c>
      <c r="U7" s="346">
        <f>IFERROR(S7/Q7,"-")</f>
        <v>43916.666666667</v>
      </c>
      <c r="V7" s="340">
        <f>SUM(S7:S7)-SUM(G7:G7)</f>
        <v>5384447</v>
      </c>
      <c r="W7" s="183">
        <f>SUM(S7:S7)/SUM(G7:G7)</f>
        <v>1.57455226471</v>
      </c>
      <c r="Y7" s="184">
        <v>69</v>
      </c>
      <c r="Z7" s="185">
        <f>IF(K7=0,"",IF(Y7=0,"",(Y7/K7)))</f>
        <v>0.020839625490788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20</v>
      </c>
      <c r="AI7" s="191">
        <f>IF(K7=0,"",IF(AH7=0,"",(AH7/K7)))</f>
        <v>0.0060404711567502</v>
      </c>
      <c r="AJ7" s="190">
        <v>1</v>
      </c>
      <c r="AK7" s="192">
        <f>IFERROR(AJ7/AH7,"-")</f>
        <v>0.05</v>
      </c>
      <c r="AL7" s="193">
        <v>3000</v>
      </c>
      <c r="AM7" s="194">
        <f>IFERROR(AL7/AH7,"-")</f>
        <v>150</v>
      </c>
      <c r="AN7" s="195">
        <v>1</v>
      </c>
      <c r="AO7" s="195"/>
      <c r="AP7" s="195"/>
      <c r="AQ7" s="196">
        <v>104</v>
      </c>
      <c r="AR7" s="197">
        <f>IF(K7=0,"",IF(AQ7=0,"",(AQ7/K7)))</f>
        <v>0.031410450015101</v>
      </c>
      <c r="AS7" s="196">
        <v>2</v>
      </c>
      <c r="AT7" s="198">
        <f>IFERROR(AS7/AQ7,"-")</f>
        <v>0.019230769230769</v>
      </c>
      <c r="AU7" s="199">
        <v>24000</v>
      </c>
      <c r="AV7" s="200">
        <f>IFERROR(AU7/AQ7,"-")</f>
        <v>230.76923076923</v>
      </c>
      <c r="AW7" s="201"/>
      <c r="AX7" s="201">
        <v>1</v>
      </c>
      <c r="AY7" s="201">
        <v>1</v>
      </c>
      <c r="AZ7" s="202">
        <v>1482</v>
      </c>
      <c r="BA7" s="203">
        <f>IF(K7=0,"",IF(AZ7=0,"",(AZ7/K7)))</f>
        <v>0.44759891271519</v>
      </c>
      <c r="BB7" s="202">
        <v>131</v>
      </c>
      <c r="BC7" s="204">
        <f>IFERROR(BB7/AZ7,"-")</f>
        <v>0.088394062078273</v>
      </c>
      <c r="BD7" s="205">
        <v>3819000</v>
      </c>
      <c r="BE7" s="206">
        <f>IFERROR(BD7/AZ7,"-")</f>
        <v>2576.9230769231</v>
      </c>
      <c r="BF7" s="207">
        <v>68</v>
      </c>
      <c r="BG7" s="207">
        <v>27</v>
      </c>
      <c r="BH7" s="207">
        <v>36</v>
      </c>
      <c r="BI7" s="208">
        <v>1126</v>
      </c>
      <c r="BJ7" s="209">
        <f>IF(K7=0,"",IF(BI7=0,"",(BI7/K7)))</f>
        <v>0.34007852612504</v>
      </c>
      <c r="BK7" s="210">
        <v>128</v>
      </c>
      <c r="BL7" s="211">
        <f>IFERROR(BK7/BI7,"-")</f>
        <v>0.11367673179396</v>
      </c>
      <c r="BM7" s="212">
        <v>5967000</v>
      </c>
      <c r="BN7" s="213">
        <f>IFERROR(BM7/BI7,"-")</f>
        <v>5299.2895204263</v>
      </c>
      <c r="BO7" s="214">
        <v>54</v>
      </c>
      <c r="BP7" s="214">
        <v>25</v>
      </c>
      <c r="BQ7" s="214">
        <v>49</v>
      </c>
      <c r="BR7" s="215">
        <v>424</v>
      </c>
      <c r="BS7" s="216">
        <f>IF(K7=0,"",IF(BR7=0,"",(BR7/K7)))</f>
        <v>0.1280579885231</v>
      </c>
      <c r="BT7" s="217">
        <v>53</v>
      </c>
      <c r="BU7" s="218">
        <f>IFERROR(BT7/BR7,"-")</f>
        <v>0.125</v>
      </c>
      <c r="BV7" s="219">
        <v>2574000</v>
      </c>
      <c r="BW7" s="220">
        <f>IFERROR(BV7/BR7,"-")</f>
        <v>6070.7547169811</v>
      </c>
      <c r="BX7" s="221">
        <v>19</v>
      </c>
      <c r="BY7" s="221">
        <v>7</v>
      </c>
      <c r="BZ7" s="221">
        <v>27</v>
      </c>
      <c r="CA7" s="222">
        <v>86</v>
      </c>
      <c r="CB7" s="223">
        <f>IF(K7=0,"",IF(CA7=0,"",(CA7/K7)))</f>
        <v>0.025974025974026</v>
      </c>
      <c r="CC7" s="224">
        <v>21</v>
      </c>
      <c r="CD7" s="225">
        <f>IFERROR(CC7/CA7,"-")</f>
        <v>0.24418604651163</v>
      </c>
      <c r="CE7" s="226">
        <v>2369000</v>
      </c>
      <c r="CF7" s="227">
        <f>IFERROR(CE7/CA7,"-")</f>
        <v>27546.511627907</v>
      </c>
      <c r="CG7" s="228">
        <v>4</v>
      </c>
      <c r="CH7" s="228">
        <v>2</v>
      </c>
      <c r="CI7" s="228">
        <v>15</v>
      </c>
      <c r="CJ7" s="229">
        <v>336</v>
      </c>
      <c r="CK7" s="230">
        <v>14756000</v>
      </c>
      <c r="CL7" s="230">
        <v>750000</v>
      </c>
      <c r="CM7" s="230">
        <v>22000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7" t="s">
        <v>123</v>
      </c>
      <c r="C8" s="347" t="s">
        <v>120</v>
      </c>
      <c r="D8" s="347" t="s">
        <v>121</v>
      </c>
      <c r="E8" s="175" t="s">
        <v>124</v>
      </c>
      <c r="F8" s="175" t="s">
        <v>98</v>
      </c>
      <c r="G8" s="340">
        <v>0</v>
      </c>
      <c r="H8" s="176">
        <v>0</v>
      </c>
      <c r="I8" s="176">
        <v>0</v>
      </c>
      <c r="J8" s="176">
        <v>5</v>
      </c>
      <c r="K8" s="177">
        <v>1</v>
      </c>
      <c r="L8" s="179">
        <f>IFERROR(K8/J8,"-")</f>
        <v>0.2</v>
      </c>
      <c r="M8" s="176">
        <v>0</v>
      </c>
      <c r="N8" s="176">
        <v>1</v>
      </c>
      <c r="O8" s="179">
        <f>IFERROR(M8/(K8),"-")</f>
        <v>0</v>
      </c>
      <c r="P8" s="180">
        <f>IFERROR(G8/SUM(K8:K8),"-")</f>
        <v>0</v>
      </c>
      <c r="Q8" s="181">
        <v>0</v>
      </c>
      <c r="R8" s="179">
        <f>IF(K8=0,"-",Q8/K8)</f>
        <v>0</v>
      </c>
      <c r="S8" s="345"/>
      <c r="T8" s="346">
        <f>IFERROR(S8/K8,"-")</f>
        <v>0</v>
      </c>
      <c r="U8" s="346" t="str">
        <f>IFERROR(S8/Q8,"-")</f>
        <v>-</v>
      </c>
      <c r="V8" s="340">
        <f>SUM(S8:S8)-SUM(G8:G8)</f>
        <v>0</v>
      </c>
      <c r="W8" s="183" t="str">
        <f>SUM(S8:S8)/SUM(G8:G8)</f>
        <v>0</v>
      </c>
      <c r="Y8" s="184"/>
      <c r="Z8" s="185">
        <f>IF(K8=0,"",IF(Y8=0,"",(Y8/K8)))</f>
        <v>0</v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>
        <f>IF(K8=0,"",IF(AH8=0,"",(AH8/K8)))</f>
        <v>0</v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/>
      <c r="AR8" s="197">
        <f>IF(K8=0,"",IF(AQ8=0,"",(AQ8/K8)))</f>
        <v>0</v>
      </c>
      <c r="AS8" s="196"/>
      <c r="AT8" s="198" t="str">
        <f>IFERROR(AS8/AQ8,"-")</f>
        <v>-</v>
      </c>
      <c r="AU8" s="199"/>
      <c r="AV8" s="200" t="str">
        <f>IFERROR(AU8/AQ8,"-")</f>
        <v>-</v>
      </c>
      <c r="AW8" s="201"/>
      <c r="AX8" s="201"/>
      <c r="AY8" s="201"/>
      <c r="AZ8" s="202"/>
      <c r="BA8" s="203">
        <f>IF(K8=0,"",IF(AZ8=0,"",(AZ8/K8)))</f>
        <v>0</v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>
        <v>1</v>
      </c>
      <c r="BJ8" s="209">
        <f>IF(K8=0,"",IF(BI8=0,"",(BI8/K8)))</f>
        <v>1</v>
      </c>
      <c r="BK8" s="210"/>
      <c r="BL8" s="211">
        <f>IFERROR(BK8/BI8,"-")</f>
        <v>0</v>
      </c>
      <c r="BM8" s="212"/>
      <c r="BN8" s="213">
        <f>IFERROR(BM8/BI8,"-")</f>
        <v>0</v>
      </c>
      <c r="BO8" s="214"/>
      <c r="BP8" s="214"/>
      <c r="BQ8" s="214"/>
      <c r="BR8" s="215"/>
      <c r="BS8" s="216">
        <f>IF(K8=0,"",IF(BR8=0,"",(BR8/K8)))</f>
        <v>0</v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>
        <f>IF(K8=0,"",IF(CA8=0,"",(CA8/K8)))</f>
        <v>0</v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0</v>
      </c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4.9081865583041</v>
      </c>
      <c r="B9" s="347" t="s">
        <v>125</v>
      </c>
      <c r="C9" s="347" t="s">
        <v>120</v>
      </c>
      <c r="D9" s="347" t="s">
        <v>121</v>
      </c>
      <c r="E9" s="175" t="s">
        <v>126</v>
      </c>
      <c r="F9" s="175" t="s">
        <v>98</v>
      </c>
      <c r="G9" s="340">
        <v>326804</v>
      </c>
      <c r="H9" s="176">
        <v>0</v>
      </c>
      <c r="I9" s="176">
        <v>0</v>
      </c>
      <c r="J9" s="176">
        <v>7254</v>
      </c>
      <c r="K9" s="177">
        <v>132</v>
      </c>
      <c r="L9" s="179">
        <f>IFERROR(K9/J9,"-")</f>
        <v>0.018196856906534</v>
      </c>
      <c r="M9" s="176">
        <v>8</v>
      </c>
      <c r="N9" s="176">
        <v>45</v>
      </c>
      <c r="O9" s="179">
        <f>IFERROR(M9/(K9),"-")</f>
        <v>0.060606060606061</v>
      </c>
      <c r="P9" s="180">
        <f>IFERROR(G9/SUM(K9:K9),"-")</f>
        <v>2475.7878787879</v>
      </c>
      <c r="Q9" s="181">
        <v>22</v>
      </c>
      <c r="R9" s="179">
        <f>IF(K9=0,"-",Q9/K9)</f>
        <v>0.16666666666667</v>
      </c>
      <c r="S9" s="345">
        <v>1604015</v>
      </c>
      <c r="T9" s="346">
        <f>IFERROR(S9/K9,"-")</f>
        <v>12151.628787879</v>
      </c>
      <c r="U9" s="346">
        <f>IFERROR(S9/Q9,"-")</f>
        <v>72909.772727273</v>
      </c>
      <c r="V9" s="340">
        <f>SUM(S9:S9)-SUM(G9:G9)</f>
        <v>1277211</v>
      </c>
      <c r="W9" s="183">
        <f>SUM(S9:S9)/SUM(G9:G9)</f>
        <v>4.9081865583041</v>
      </c>
      <c r="Y9" s="184">
        <v>7</v>
      </c>
      <c r="Z9" s="185">
        <f>IF(K9=0,"",IF(Y9=0,"",(Y9/K9)))</f>
        <v>0.053030303030303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9</v>
      </c>
      <c r="AI9" s="191">
        <f>IF(K9=0,"",IF(AH9=0,"",(AH9/K9)))</f>
        <v>0.068181818181818</v>
      </c>
      <c r="AJ9" s="190">
        <v>2</v>
      </c>
      <c r="AK9" s="192">
        <f>IFERROR(AJ9/AH9,"-")</f>
        <v>0.22222222222222</v>
      </c>
      <c r="AL9" s="193">
        <v>18000</v>
      </c>
      <c r="AM9" s="194">
        <f>IFERROR(AL9/AH9,"-")</f>
        <v>2000</v>
      </c>
      <c r="AN9" s="195"/>
      <c r="AO9" s="195">
        <v>2</v>
      </c>
      <c r="AP9" s="195"/>
      <c r="AQ9" s="196">
        <v>10</v>
      </c>
      <c r="AR9" s="197">
        <f>IF(K9=0,"",IF(AQ9=0,"",(AQ9/K9)))</f>
        <v>0.075757575757576</v>
      </c>
      <c r="AS9" s="196">
        <v>1</v>
      </c>
      <c r="AT9" s="198">
        <f>IFERROR(AS9/AQ9,"-")</f>
        <v>0.1</v>
      </c>
      <c r="AU9" s="199">
        <v>3000</v>
      </c>
      <c r="AV9" s="200">
        <f>IFERROR(AU9/AQ9,"-")</f>
        <v>300</v>
      </c>
      <c r="AW9" s="201">
        <v>1</v>
      </c>
      <c r="AX9" s="201"/>
      <c r="AY9" s="201"/>
      <c r="AZ9" s="202">
        <v>33</v>
      </c>
      <c r="BA9" s="203">
        <f>IF(K9=0,"",IF(AZ9=0,"",(AZ9/K9)))</f>
        <v>0.25</v>
      </c>
      <c r="BB9" s="202">
        <v>4</v>
      </c>
      <c r="BC9" s="204">
        <f>IFERROR(BB9/AZ9,"-")</f>
        <v>0.12121212121212</v>
      </c>
      <c r="BD9" s="205">
        <v>15000</v>
      </c>
      <c r="BE9" s="206">
        <f>IFERROR(BD9/AZ9,"-")</f>
        <v>454.54545454545</v>
      </c>
      <c r="BF9" s="207">
        <v>3</v>
      </c>
      <c r="BG9" s="207">
        <v>1</v>
      </c>
      <c r="BH9" s="207"/>
      <c r="BI9" s="208">
        <v>43</v>
      </c>
      <c r="BJ9" s="209">
        <f>IF(K9=0,"",IF(BI9=0,"",(BI9/K9)))</f>
        <v>0.32575757575758</v>
      </c>
      <c r="BK9" s="210">
        <v>7</v>
      </c>
      <c r="BL9" s="211">
        <f>IFERROR(BK9/BI9,"-")</f>
        <v>0.16279069767442</v>
      </c>
      <c r="BM9" s="212">
        <v>456015</v>
      </c>
      <c r="BN9" s="213">
        <f>IFERROR(BM9/BI9,"-")</f>
        <v>10605</v>
      </c>
      <c r="BO9" s="214">
        <v>3</v>
      </c>
      <c r="BP9" s="214">
        <v>1</v>
      </c>
      <c r="BQ9" s="214">
        <v>3</v>
      </c>
      <c r="BR9" s="215">
        <v>24</v>
      </c>
      <c r="BS9" s="216">
        <f>IF(K9=0,"",IF(BR9=0,"",(BR9/K9)))</f>
        <v>0.18181818181818</v>
      </c>
      <c r="BT9" s="217">
        <v>5</v>
      </c>
      <c r="BU9" s="218">
        <f>IFERROR(BT9/BR9,"-")</f>
        <v>0.20833333333333</v>
      </c>
      <c r="BV9" s="219">
        <v>106000</v>
      </c>
      <c r="BW9" s="220">
        <f>IFERROR(BV9/BR9,"-")</f>
        <v>4416.6666666667</v>
      </c>
      <c r="BX9" s="221">
        <v>2</v>
      </c>
      <c r="BY9" s="221">
        <v>1</v>
      </c>
      <c r="BZ9" s="221">
        <v>2</v>
      </c>
      <c r="CA9" s="222">
        <v>6</v>
      </c>
      <c r="CB9" s="223">
        <f>IF(K9=0,"",IF(CA9=0,"",(CA9/K9)))</f>
        <v>0.045454545454545</v>
      </c>
      <c r="CC9" s="224">
        <v>3</v>
      </c>
      <c r="CD9" s="225">
        <f>IFERROR(CC9/CA9,"-")</f>
        <v>0.5</v>
      </c>
      <c r="CE9" s="226">
        <v>1006000</v>
      </c>
      <c r="CF9" s="227">
        <f>IFERROR(CE9/CA9,"-")</f>
        <v>167666.66666667</v>
      </c>
      <c r="CG9" s="228">
        <v>1</v>
      </c>
      <c r="CH9" s="228"/>
      <c r="CI9" s="228">
        <v>2</v>
      </c>
      <c r="CJ9" s="229">
        <v>22</v>
      </c>
      <c r="CK9" s="230">
        <v>1604015</v>
      </c>
      <c r="CL9" s="230">
        <v>731000</v>
      </c>
      <c r="CM9" s="230">
        <v>69000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127</v>
      </c>
      <c r="F12" s="251"/>
      <c r="G12" s="343">
        <f>SUM(G6:G11)</f>
        <v>9698357</v>
      </c>
      <c r="H12" s="250">
        <f>SUM(H6:H11)</f>
        <v>0</v>
      </c>
      <c r="I12" s="250">
        <f>SUM(I6:I11)</f>
        <v>0</v>
      </c>
      <c r="J12" s="250">
        <f>SUM(J6:J11)</f>
        <v>569917</v>
      </c>
      <c r="K12" s="250">
        <f>SUM(K6:K11)</f>
        <v>3826</v>
      </c>
      <c r="L12" s="252">
        <f>IFERROR(K12/J12,"-")</f>
        <v>0.0067132582463762</v>
      </c>
      <c r="M12" s="253">
        <f>SUM(M6:M11)</f>
        <v>127</v>
      </c>
      <c r="N12" s="253">
        <f>SUM(N6:N11)</f>
        <v>1553</v>
      </c>
      <c r="O12" s="252">
        <f>IFERROR(M12/K12,"-")</f>
        <v>0.033193936225823</v>
      </c>
      <c r="P12" s="254">
        <f>IFERROR(G12/K12,"-")</f>
        <v>2534.8554626242</v>
      </c>
      <c r="Q12" s="255">
        <f>SUM(Q6:Q11)</f>
        <v>384</v>
      </c>
      <c r="R12" s="252">
        <f>IFERROR(Q12/K12,"-")</f>
        <v>0.10036591740721</v>
      </c>
      <c r="S12" s="343">
        <f>SUM(S6:S11)</f>
        <v>17595015</v>
      </c>
      <c r="T12" s="343">
        <f>IFERROR(S12/K12,"-")</f>
        <v>4598.8016204914</v>
      </c>
      <c r="U12" s="343">
        <f>IFERROR(S12/Q12,"-")</f>
        <v>45820.3515625</v>
      </c>
      <c r="V12" s="343">
        <f>S12-G12</f>
        <v>7896658</v>
      </c>
      <c r="W12" s="256">
        <f>S12/G12</f>
        <v>1.8142263684457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128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91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129</v>
      </c>
      <c r="C6" s="347" t="s">
        <v>130</v>
      </c>
      <c r="D6" s="347" t="s">
        <v>131</v>
      </c>
      <c r="E6" s="175" t="s">
        <v>132</v>
      </c>
      <c r="F6" s="175" t="s">
        <v>98</v>
      </c>
      <c r="G6" s="340">
        <v>0</v>
      </c>
      <c r="H6" s="176">
        <v>0</v>
      </c>
      <c r="I6" s="176">
        <v>0</v>
      </c>
      <c r="J6" s="176">
        <v>0</v>
      </c>
      <c r="K6" s="177">
        <v>5</v>
      </c>
      <c r="L6" s="179" t="str">
        <f>IFERROR(K6/J6,"-")</f>
        <v>-</v>
      </c>
      <c r="M6" s="176">
        <v>0</v>
      </c>
      <c r="N6" s="176">
        <v>2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>
        <v>1</v>
      </c>
      <c r="Z6" s="185">
        <f>IF(K6=0,"",IF(Y6=0,"",(Y6/K6)))</f>
        <v>0.2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2</v>
      </c>
      <c r="AI6" s="191">
        <f>IF(K6=0,"",IF(AH6=0,"",(AH6/K6)))</f>
        <v>0.4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1</v>
      </c>
      <c r="AR6" s="197">
        <f>IF(K6=0,"",IF(AQ6=0,"",(AQ6/K6)))</f>
        <v>0.2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1</v>
      </c>
      <c r="BA6" s="203">
        <f>IF(K6=0,"",IF(AZ6=0,"",(AZ6/K6)))</f>
        <v>0.2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133</v>
      </c>
      <c r="C7" s="347" t="s">
        <v>130</v>
      </c>
      <c r="D7" s="347" t="s">
        <v>131</v>
      </c>
      <c r="E7" s="175" t="s">
        <v>134</v>
      </c>
      <c r="F7" s="175" t="s">
        <v>98</v>
      </c>
      <c r="G7" s="340">
        <v>0</v>
      </c>
      <c r="H7" s="176">
        <v>0</v>
      </c>
      <c r="I7" s="176">
        <v>0</v>
      </c>
      <c r="J7" s="176">
        <v>0</v>
      </c>
      <c r="K7" s="177">
        <v>17</v>
      </c>
      <c r="L7" s="179" t="str">
        <f>IFERROR(K7/J7,"-")</f>
        <v>-</v>
      </c>
      <c r="M7" s="176">
        <v>0</v>
      </c>
      <c r="N7" s="176">
        <v>0</v>
      </c>
      <c r="O7" s="179">
        <f>IFERROR(M7/(K7),"-")</f>
        <v>0</v>
      </c>
      <c r="P7" s="180">
        <f>IFERROR(G7/SUM(K7:K7),"-")</f>
        <v>0</v>
      </c>
      <c r="Q7" s="181">
        <v>0</v>
      </c>
      <c r="R7" s="179">
        <f>IF(K7=0,"-",Q7/K7)</f>
        <v>0</v>
      </c>
      <c r="S7" s="345"/>
      <c r="T7" s="346">
        <f>IFERROR(S7/K7,"-")</f>
        <v>0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>
        <v>4</v>
      </c>
      <c r="Z7" s="185">
        <f>IF(K7=0,"",IF(Y7=0,"",(Y7/K7)))</f>
        <v>0.23529411764706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6</v>
      </c>
      <c r="AI7" s="191">
        <f>IF(K7=0,"",IF(AH7=0,"",(AH7/K7)))</f>
        <v>0.35294117647059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2</v>
      </c>
      <c r="AR7" s="197">
        <f>IF(K7=0,"",IF(AQ7=0,"",(AQ7/K7)))</f>
        <v>0.11764705882353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</v>
      </c>
      <c r="BA7" s="203">
        <f>IF(K7=0,"",IF(AZ7=0,"",(AZ7/K7)))</f>
        <v>0.058823529411765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3</v>
      </c>
      <c r="BJ7" s="209">
        <f>IF(K7=0,"",IF(BI7=0,"",(BI7/K7)))</f>
        <v>0.17647058823529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>
        <v>1</v>
      </c>
      <c r="CB7" s="223">
        <f>IF(K7=0,"",IF(CA7=0,"",(CA7/K7)))</f>
        <v>0.058823529411765</v>
      </c>
      <c r="CC7" s="224"/>
      <c r="CD7" s="225">
        <f>IFERROR(CC7/CA7,"-")</f>
        <v>0</v>
      </c>
      <c r="CE7" s="226"/>
      <c r="CF7" s="227">
        <f>IFERROR(CE7/CA7,"-")</f>
        <v>0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135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22</v>
      </c>
      <c r="L10" s="252" t="str">
        <f>IFERROR(K10/J10,"-")</f>
        <v>-</v>
      </c>
      <c r="M10" s="253">
        <f>SUM(M6:M9)</f>
        <v>0</v>
      </c>
      <c r="N10" s="253">
        <f>SUM(N6:N9)</f>
        <v>2</v>
      </c>
      <c r="O10" s="252">
        <f>IFERROR(M10/K10,"-")</f>
        <v>0</v>
      </c>
      <c r="P10" s="254">
        <f>IFERROR(G10/K10,"-")</f>
        <v>0</v>
      </c>
      <c r="Q10" s="255">
        <f>SUM(Q6:Q9)</f>
        <v>0</v>
      </c>
      <c r="R10" s="252">
        <f>IFERROR(Q10/K10,"-")</f>
        <v>0</v>
      </c>
      <c r="S10" s="343">
        <f>SUM(S6:S9)</f>
        <v>0</v>
      </c>
      <c r="T10" s="343">
        <f>IFERROR(S10/K10,"-")</f>
        <v>0</v>
      </c>
      <c r="U10" s="343" t="str">
        <f>IFERROR(S10/Q10,"-")</f>
        <v>-</v>
      </c>
      <c r="V10" s="343">
        <f>S10-G10</f>
        <v>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