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アフィリエイト" sheetId="3" r:id="rId6"/>
    <sheet name="リスティング" sheetId="4" r:id="rId7"/>
    <sheet name="アプリストア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<sst xmlns="http://schemas.openxmlformats.org/spreadsheetml/2006/main" uniqueCount="118">
  <si>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</si>
  <si>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</si>
  <si>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</si>
  <si>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</si>
  <si>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</si>
  <si>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</si>
  <si>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</si>
  <si>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</si>
  <si>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</si>
  <si>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</si>
  <si>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</si>
  <si>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</si>
  <si>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</si>
  <si>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</si>
  <si>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</si>
  <si>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</si>
  <si>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</si>
  <si>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</si>
  <si>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</si>
  <si>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</si>
  <si>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</si>
  <si>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</si>
  <si>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</si>
  <si>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</si>
  <si>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アフィリエイト</t>
  </si>
  <si>
    <t>リスティング</t>
  </si>
  <si>
    <t>アプリストア</t>
  </si>
  <si>
    <t>09月</t>
  </si>
  <si>
    <t>アイメール</t>
  </si>
  <si>
    <t>最終更新日</t>
  </si>
  <si>
    <t>12月30日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</si>
  <si>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</si>
  <si>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</si>
  <si>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</si>
  <si>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</si>
  <si>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</si>
  <si>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</si>
  <si>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</si>
  <si>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</si>
  <si>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</si>
  <si>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</si>
  <si>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</si>
  <si>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</si>
  <si>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</si>
  <si>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</si>
  <si>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</si>
  <si>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</si>
  <si>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</si>
  <si>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</si>
  <si>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</si>
  <si>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</si>
  <si>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</si>
  <si>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</si>
  <si>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</si>
  <si>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</si>
  <si>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</si>
  <si>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</si>
  <si>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</si>
  <si>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</si>
  <si>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</si>
  <si>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</si>
  <si>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</si>
  <si>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</si>
  <si>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sms_a1088</t>
  </si>
  <si>
    <t>大洋図書</t>
  </si>
  <si>
    <t>5P_着エロ画像メイン(妃ひかり)</t>
  </si>
  <si>
    <t>i38</t>
  </si>
  <si>
    <t>実話ナックルズGOLD</t>
  </si>
  <si>
    <t>1C5P</t>
  </si>
  <si>
    <t>9月08日(水)</t>
  </si>
  <si>
    <t>smss2348</t>
  </si>
  <si>
    <t>空電</t>
  </si>
  <si>
    <t>sms_a1087</t>
  </si>
  <si>
    <t>日本ジャーナル出版</t>
  </si>
  <si>
    <t>5P元祖（妃さん）</t>
  </si>
  <si>
    <t>週刊実話増刊「実話ザ・タブー」</t>
  </si>
  <si>
    <t>9月22日(水)</t>
  </si>
  <si>
    <t>smss2347</t>
  </si>
  <si>
    <t>sms_a1089</t>
  </si>
  <si>
    <t>実録JOKER</t>
  </si>
  <si>
    <t>9月27日(月)</t>
  </si>
  <si>
    <t>smss2349</t>
  </si>
  <si>
    <t>雑誌 TOTAL</t>
  </si>
  <si>
    <t>●アフィリエイト 広告</t>
  </si>
  <si>
    <t>UA</t>
  </si>
  <si>
    <t>AF単価</t>
  </si>
  <si>
    <t>20歳以上</t>
  </si>
  <si>
    <t>sms_link001</t>
  </si>
  <si>
    <t>SP,PC</t>
  </si>
  <si>
    <t>bbs</t>
  </si>
  <si>
    <t>割り切りBBS</t>
  </si>
  <si>
    <t>9/1～9/30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</si>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</sst>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</v>
      </c>
      <c r="D6" s="330">
        <v>351000</v>
      </c>
      <c r="E6" s="79">
        <v>0</v>
      </c>
      <c r="F6" s="79">
        <v>0</v>
      </c>
      <c r="G6" s="79">
        <v>203</v>
      </c>
      <c r="H6" s="89">
        <v>33</v>
      </c>
      <c r="I6" s="90">
        <v>0</v>
      </c>
      <c r="J6" s="143">
        <f>H6+I6</f>
        <v>33</v>
      </c>
      <c r="K6" s="80">
        <f>IFERROR(J6/G6,"-")</f>
        <v>0.16256157635468</v>
      </c>
      <c r="L6" s="79">
        <v>3</v>
      </c>
      <c r="M6" s="79">
        <v>10</v>
      </c>
      <c r="N6" s="80">
        <f>IFERROR(L6/J6,"-")</f>
        <v>0.090909090909091</v>
      </c>
      <c r="O6" s="81">
        <f>IFERROR(D6/J6,"-")</f>
        <v>10636.363636364</v>
      </c>
      <c r="P6" s="82">
        <v>6</v>
      </c>
      <c r="Q6" s="80">
        <f>IFERROR(P6/J6,"-")</f>
        <v>0.18181818181818</v>
      </c>
      <c r="R6" s="335">
        <v>148000</v>
      </c>
      <c r="S6" s="336">
        <f>IFERROR(R6/J6,"-")</f>
        <v>4484.8484848485</v>
      </c>
      <c r="T6" s="336">
        <f>IFERROR(R6/P6,"-")</f>
        <v>24666.666666667</v>
      </c>
      <c r="U6" s="330">
        <f>IFERROR(R6-D6,"-")</f>
        <v>-203000</v>
      </c>
      <c r="V6" s="83">
        <f>R6/D6</f>
        <v>0.42165242165242</v>
      </c>
      <c r="W6" s="77"/>
      <c r="X6" s="142"/>
    </row>
    <row r="7" spans="1:24">
      <c r="A7" s="78"/>
      <c r="B7" s="84" t="s">
        <v>24</v>
      </c>
      <c r="C7" s="84">
        <v>2</v>
      </c>
      <c r="D7" s="330">
        <v>0</v>
      </c>
      <c r="E7" s="79">
        <v>0</v>
      </c>
      <c r="F7" s="79">
        <v>0</v>
      </c>
      <c r="G7" s="79">
        <v>1001</v>
      </c>
      <c r="H7" s="89">
        <v>3</v>
      </c>
      <c r="I7" s="90">
        <v>0</v>
      </c>
      <c r="J7" s="143">
        <f>H7+I7</f>
        <v>3</v>
      </c>
      <c r="K7" s="80">
        <f>IFERROR(J7/G7,"-")</f>
        <v>0.002997002997003</v>
      </c>
      <c r="L7" s="79">
        <v>0</v>
      </c>
      <c r="M7" s="79">
        <v>1</v>
      </c>
      <c r="N7" s="80">
        <f>IFERROR(L7/J7,"-")</f>
        <v>0</v>
      </c>
      <c r="O7" s="81">
        <f>IFERROR(D7/J7,"-")</f>
        <v>0</v>
      </c>
      <c r="P7" s="82">
        <v>0</v>
      </c>
      <c r="Q7" s="80">
        <f>IFERROR(P7/J7,"-")</f>
        <v>0</v>
      </c>
      <c r="R7" s="335">
        <v>0</v>
      </c>
      <c r="S7" s="336">
        <f>IFERROR(R7/J7,"-")</f>
        <v>0</v>
      </c>
      <c r="T7" s="336" t="str">
        <f>IFERROR(R7/P7,"-")</f>
        <v>-</v>
      </c>
      <c r="U7" s="330">
        <f>IFERROR(R7-D7,"-")</f>
        <v>0</v>
      </c>
      <c r="V7" s="83" t="str">
        <f>R7/D7</f>
        <v>0</v>
      </c>
      <c r="W7" s="77"/>
      <c r="X7" s="142"/>
    </row>
    <row r="8" spans="1:24">
      <c r="A8" s="78"/>
      <c r="B8" s="84" t="s">
        <v>25</v>
      </c>
      <c r="C8" s="84">
        <v>4</v>
      </c>
      <c r="D8" s="330">
        <v>14931727</v>
      </c>
      <c r="E8" s="79">
        <v>0</v>
      </c>
      <c r="F8" s="79">
        <v>0</v>
      </c>
      <c r="G8" s="79">
        <v>595897</v>
      </c>
      <c r="H8" s="89">
        <v>5106</v>
      </c>
      <c r="I8" s="90">
        <v>103</v>
      </c>
      <c r="J8" s="143">
        <f>H8+I8</f>
        <v>5209</v>
      </c>
      <c r="K8" s="80">
        <f>IFERROR(J8/G8,"-")</f>
        <v>0.008741443571624</v>
      </c>
      <c r="L8" s="79">
        <v>158</v>
      </c>
      <c r="M8" s="79">
        <v>2099</v>
      </c>
      <c r="N8" s="80">
        <f>IFERROR(L8/J8,"-")</f>
        <v>0.030332117488961</v>
      </c>
      <c r="O8" s="81">
        <f>IFERROR(D8/J8,"-")</f>
        <v>2866.5246688424</v>
      </c>
      <c r="P8" s="82">
        <v>490</v>
      </c>
      <c r="Q8" s="80">
        <f>IFERROR(P8/J8,"-")</f>
        <v>0.094067959301209</v>
      </c>
      <c r="R8" s="335">
        <v>18516798</v>
      </c>
      <c r="S8" s="336">
        <f>IFERROR(R8/J8,"-")</f>
        <v>3554.7702054137</v>
      </c>
      <c r="T8" s="336">
        <f>IFERROR(R8/P8,"-")</f>
        <v>37789.383673469</v>
      </c>
      <c r="U8" s="330">
        <f>IFERROR(R8-D8,"-")</f>
        <v>3585071</v>
      </c>
      <c r="V8" s="83">
        <f>R8/D8</f>
        <v>1.2400975453141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0</v>
      </c>
      <c r="H9" s="89">
        <v>37</v>
      </c>
      <c r="I9" s="90">
        <v>2</v>
      </c>
      <c r="J9" s="143">
        <f>H9+I9</f>
        <v>39</v>
      </c>
      <c r="K9" s="80" t="str">
        <f>IFERROR(J9/G9,"-")</f>
        <v>-</v>
      </c>
      <c r="L9" s="79">
        <v>0</v>
      </c>
      <c r="M9" s="79">
        <v>6</v>
      </c>
      <c r="N9" s="80">
        <f>IFERROR(L9/J9,"-")</f>
        <v>0</v>
      </c>
      <c r="O9" s="81">
        <f>IFERROR(D9/J9,"-")</f>
        <v>0</v>
      </c>
      <c r="P9" s="82">
        <v>3</v>
      </c>
      <c r="Q9" s="80">
        <f>IFERROR(P9/J9,"-")</f>
        <v>0.076923076923077</v>
      </c>
      <c r="R9" s="335">
        <v>9000</v>
      </c>
      <c r="S9" s="336">
        <f>IFERROR(R9/J9,"-")</f>
        <v>230.76923076923</v>
      </c>
      <c r="T9" s="336">
        <f>IFERROR(R9/P9,"-")</f>
        <v>3000</v>
      </c>
      <c r="U9" s="330">
        <f>IFERROR(R9-D9,"-")</f>
        <v>9000</v>
      </c>
      <c r="V9" s="83" t="str">
        <f>R9/D9</f>
        <v>0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15282727</v>
      </c>
      <c r="E12" s="41">
        <f>SUM(E6:E10)</f>
        <v>0</v>
      </c>
      <c r="F12" s="41">
        <f>SUM(F6:F10)</f>
        <v>0</v>
      </c>
      <c r="G12" s="41">
        <f>SUM(G6:G10)</f>
        <v>597101</v>
      </c>
      <c r="H12" s="41">
        <f>SUM(H6:H10)</f>
        <v>5179</v>
      </c>
      <c r="I12" s="41">
        <f>SUM(I6:I10)</f>
        <v>105</v>
      </c>
      <c r="J12" s="41">
        <f>SUM(J6:J10)</f>
        <v>5284</v>
      </c>
      <c r="K12" s="42">
        <f>IFERROR(J12/G12,"-")</f>
        <v>0.0088494241342754</v>
      </c>
      <c r="L12" s="76">
        <f>SUM(L6:L10)</f>
        <v>161</v>
      </c>
      <c r="M12" s="76">
        <f>SUM(M6:M10)</f>
        <v>2116</v>
      </c>
      <c r="N12" s="42">
        <f>IFERROR(L12/J12,"-")</f>
        <v>0.030469341408024</v>
      </c>
      <c r="O12" s="43">
        <f>IFERROR(D12/J12,"-")</f>
        <v>2892.2647615443</v>
      </c>
      <c r="P12" s="44">
        <f>SUM(P6:P10)</f>
        <v>499</v>
      </c>
      <c r="Q12" s="42">
        <f>IFERROR(P12/J12,"-")</f>
        <v>0.0944360333081</v>
      </c>
      <c r="R12" s="333">
        <f>SUM(R6:R10)</f>
        <v>18673798</v>
      </c>
      <c r="S12" s="333">
        <f>IFERROR(R12/J12,"-")</f>
        <v>3534.0268735806</v>
      </c>
      <c r="T12" s="333">
        <f>IFERROR(P12/P12,"-")</f>
        <v>1</v>
      </c>
      <c r="U12" s="333">
        <f>SUM(U6:U10)</f>
        <v>3391071</v>
      </c>
      <c r="V12" s="45">
        <f>IFERROR(R12/D12,"-")</f>
        <v>1.2218891301271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0.098901098901099</v>
      </c>
      <c r="B6" s="347" t="s">
        <v>63</v>
      </c>
      <c r="C6" s="347" t="s">
        <v>64</v>
      </c>
      <c r="D6" s="347" t="s">
        <v>65</v>
      </c>
      <c r="E6" s="347"/>
      <c r="F6" s="347" t="s">
        <v>66</v>
      </c>
      <c r="G6" s="88" t="s">
        <v>67</v>
      </c>
      <c r="H6" s="88" t="s">
        <v>68</v>
      </c>
      <c r="I6" s="88" t="s">
        <v>69</v>
      </c>
      <c r="J6" s="330">
        <v>91000</v>
      </c>
      <c r="K6" s="79">
        <v>0</v>
      </c>
      <c r="L6" s="79">
        <v>0</v>
      </c>
      <c r="M6" s="79">
        <v>61</v>
      </c>
      <c r="N6" s="89">
        <v>11</v>
      </c>
      <c r="O6" s="90">
        <v>0</v>
      </c>
      <c r="P6" s="91">
        <f>N6+O6</f>
        <v>11</v>
      </c>
      <c r="Q6" s="80">
        <f>IFERROR(P6/M6,"-")</f>
        <v>0.18032786885246</v>
      </c>
      <c r="R6" s="79">
        <v>0</v>
      </c>
      <c r="S6" s="79">
        <v>4</v>
      </c>
      <c r="T6" s="80">
        <f>IFERROR(R6/(P6),"-")</f>
        <v>0</v>
      </c>
      <c r="U6" s="336">
        <f>IFERROR(J6/SUM(N6:O7),"-")</f>
        <v>4789.4736842105</v>
      </c>
      <c r="V6" s="82">
        <v>2</v>
      </c>
      <c r="W6" s="80">
        <f>IF(P6=0,"-",V6/P6)</f>
        <v>0.18181818181818</v>
      </c>
      <c r="X6" s="335">
        <v>9000</v>
      </c>
      <c r="Y6" s="336">
        <f>IFERROR(X6/P6,"-")</f>
        <v>818.18181818182</v>
      </c>
      <c r="Z6" s="336">
        <f>IFERROR(X6/V6,"-")</f>
        <v>4500</v>
      </c>
      <c r="AA6" s="330">
        <f>SUM(X6:X7)-SUM(J6:J7)</f>
        <v>-82000</v>
      </c>
      <c r="AB6" s="83">
        <f>SUM(X6:X7)/SUM(J6:J7)</f>
        <v>0.098901098901099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3</v>
      </c>
      <c r="AW6" s="105">
        <f>IF(P6=0,"",IF(AV6=0,"",(AV6/P6)))</f>
        <v>0.27272727272727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0.27272727272727</v>
      </c>
      <c r="BG6" s="110">
        <v>2</v>
      </c>
      <c r="BH6" s="112">
        <f>IFERROR(BG6/BE6,"-")</f>
        <v>0.66666666666667</v>
      </c>
      <c r="BI6" s="113">
        <v>9000</v>
      </c>
      <c r="BJ6" s="114">
        <f>IFERROR(BI6/BE6,"-")</f>
        <v>3000</v>
      </c>
      <c r="BK6" s="115">
        <v>1</v>
      </c>
      <c r="BL6" s="115">
        <v>1</v>
      </c>
      <c r="BM6" s="115"/>
      <c r="BN6" s="117">
        <v>1</v>
      </c>
      <c r="BO6" s="118">
        <f>IF(P6=0,"",IF(BN6=0,"",(BN6/P6)))</f>
        <v>0.090909090909091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4</v>
      </c>
      <c r="BX6" s="125">
        <f>IF(P6=0,"",IF(BW6=0,"",(BW6/P6)))</f>
        <v>0.36363636363636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9000</v>
      </c>
      <c r="CQ6" s="139">
        <v>6000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0</v>
      </c>
      <c r="L7" s="79">
        <v>0</v>
      </c>
      <c r="M7" s="79">
        <v>38</v>
      </c>
      <c r="N7" s="89">
        <v>8</v>
      </c>
      <c r="O7" s="90">
        <v>0</v>
      </c>
      <c r="P7" s="91">
        <f>N7+O7</f>
        <v>8</v>
      </c>
      <c r="Q7" s="80">
        <f>IFERROR(P7/M7,"-")</f>
        <v>0.21052631578947</v>
      </c>
      <c r="R7" s="79">
        <v>1</v>
      </c>
      <c r="S7" s="79">
        <v>2</v>
      </c>
      <c r="T7" s="80">
        <f>IFERROR(R7/(P7),"-")</f>
        <v>0.125</v>
      </c>
      <c r="U7" s="336"/>
      <c r="V7" s="82">
        <v>1</v>
      </c>
      <c r="W7" s="80">
        <f>IF(P7=0,"-",V7/P7)</f>
        <v>0.125</v>
      </c>
      <c r="X7" s="335">
        <v>0</v>
      </c>
      <c r="Y7" s="336">
        <f>IFERROR(X7/P7,"-")</f>
        <v>0</v>
      </c>
      <c r="Z7" s="336">
        <f>IFERROR(X7/V7,"-")</f>
        <v>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0.125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</v>
      </c>
      <c r="BO7" s="118">
        <f>IF(P7=0,"",IF(BN7=0,"",(BN7/P7)))</f>
        <v>0.375</v>
      </c>
      <c r="BP7" s="119">
        <v>1</v>
      </c>
      <c r="BQ7" s="120">
        <f>IFERROR(BP7/BN7,"-")</f>
        <v>0.33333333333333</v>
      </c>
      <c r="BR7" s="121">
        <v>5000</v>
      </c>
      <c r="BS7" s="122">
        <f>IFERROR(BR7/BN7,"-")</f>
        <v>1666.6666666667</v>
      </c>
      <c r="BT7" s="123">
        <v>1</v>
      </c>
      <c r="BU7" s="123"/>
      <c r="BV7" s="123"/>
      <c r="BW7" s="124">
        <v>3</v>
      </c>
      <c r="BX7" s="125">
        <f>IF(P7=0,"",IF(BW7=0,"",(BW7/P7)))</f>
        <v>0.375</v>
      </c>
      <c r="BY7" s="126">
        <v>1</v>
      </c>
      <c r="BZ7" s="127">
        <f>IFERROR(BY7/BW7,"-")</f>
        <v>0.33333333333333</v>
      </c>
      <c r="CA7" s="128">
        <v>25000</v>
      </c>
      <c r="CB7" s="129">
        <f>IFERROR(CA7/BW7,"-")</f>
        <v>8333.3333333333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0</v>
      </c>
      <c r="CQ7" s="139">
        <v>25000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0.73846153846154</v>
      </c>
      <c r="B8" s="347" t="s">
        <v>72</v>
      </c>
      <c r="C8" s="347" t="s">
        <v>73</v>
      </c>
      <c r="D8" s="347" t="s">
        <v>74</v>
      </c>
      <c r="E8" s="347"/>
      <c r="F8" s="347" t="s">
        <v>66</v>
      </c>
      <c r="G8" s="88" t="s">
        <v>75</v>
      </c>
      <c r="H8" s="88" t="s">
        <v>68</v>
      </c>
      <c r="I8" s="88" t="s">
        <v>76</v>
      </c>
      <c r="J8" s="330">
        <v>162500</v>
      </c>
      <c r="K8" s="79">
        <v>0</v>
      </c>
      <c r="L8" s="79">
        <v>0</v>
      </c>
      <c r="M8" s="79">
        <v>30</v>
      </c>
      <c r="N8" s="89">
        <v>1</v>
      </c>
      <c r="O8" s="90">
        <v>0</v>
      </c>
      <c r="P8" s="91">
        <f>N8+O8</f>
        <v>1</v>
      </c>
      <c r="Q8" s="80">
        <f>IFERROR(P8/M8,"-")</f>
        <v>0.033333333333333</v>
      </c>
      <c r="R8" s="79">
        <v>0</v>
      </c>
      <c r="S8" s="79">
        <v>0</v>
      </c>
      <c r="T8" s="80">
        <f>IFERROR(R8/(P8),"-")</f>
        <v>0</v>
      </c>
      <c r="U8" s="336">
        <f>IFERROR(J8/SUM(N8:O9),"-")</f>
        <v>23214.285714286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-42500</v>
      </c>
      <c r="AB8" s="83">
        <f>SUM(X8:X9)/SUM(J8:J9)</f>
        <v>0.73846153846154</v>
      </c>
      <c r="AC8" s="77"/>
      <c r="AD8" s="92">
        <v>1</v>
      </c>
      <c r="AE8" s="93">
        <f>IF(P8=0,"",IF(AD8=0,"",(AD8/P8)))</f>
        <v>1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77</v>
      </c>
      <c r="C9" s="347"/>
      <c r="D9" s="347"/>
      <c r="E9" s="347"/>
      <c r="F9" s="347" t="s">
        <v>71</v>
      </c>
      <c r="G9" s="88"/>
      <c r="H9" s="88"/>
      <c r="I9" s="88"/>
      <c r="J9" s="330"/>
      <c r="K9" s="79">
        <v>0</v>
      </c>
      <c r="L9" s="79">
        <v>0</v>
      </c>
      <c r="M9" s="79">
        <v>51</v>
      </c>
      <c r="N9" s="89">
        <v>6</v>
      </c>
      <c r="O9" s="90">
        <v>0</v>
      </c>
      <c r="P9" s="91">
        <f>N9+O9</f>
        <v>6</v>
      </c>
      <c r="Q9" s="80">
        <f>IFERROR(P9/M9,"-")</f>
        <v>0.11764705882353</v>
      </c>
      <c r="R9" s="79">
        <v>1</v>
      </c>
      <c r="S9" s="79">
        <v>2</v>
      </c>
      <c r="T9" s="80">
        <f>IFERROR(R9/(P9),"-")</f>
        <v>0.16666666666667</v>
      </c>
      <c r="U9" s="336"/>
      <c r="V9" s="82">
        <v>1</v>
      </c>
      <c r="W9" s="80">
        <f>IF(P9=0,"-",V9/P9)</f>
        <v>0.16666666666667</v>
      </c>
      <c r="X9" s="335">
        <v>120000</v>
      </c>
      <c r="Y9" s="336">
        <f>IFERROR(X9/P9,"-")</f>
        <v>20000</v>
      </c>
      <c r="Z9" s="336">
        <f>IFERROR(X9/V9,"-")</f>
        <v>120000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0.33333333333333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0.33333333333333</v>
      </c>
      <c r="BY9" s="126">
        <v>1</v>
      </c>
      <c r="BZ9" s="127">
        <f>IFERROR(BY9/BW9,"-")</f>
        <v>0.5</v>
      </c>
      <c r="CA9" s="128">
        <v>861000</v>
      </c>
      <c r="CB9" s="129">
        <f>IFERROR(CA9/BW9,"-")</f>
        <v>430500</v>
      </c>
      <c r="CC9" s="130"/>
      <c r="CD9" s="130"/>
      <c r="CE9" s="130">
        <v>1</v>
      </c>
      <c r="CF9" s="131">
        <v>2</v>
      </c>
      <c r="CG9" s="132">
        <f>IF(P9=0,"",IF(CF9=0,"",(CF9/P9)))</f>
        <v>0.33333333333333</v>
      </c>
      <c r="CH9" s="133">
        <v>1</v>
      </c>
      <c r="CI9" s="134">
        <f>IFERROR(CH9/CF9,"-")</f>
        <v>0.5</v>
      </c>
      <c r="CJ9" s="135">
        <v>120000</v>
      </c>
      <c r="CK9" s="136">
        <f>IFERROR(CJ9/CF9,"-")</f>
        <v>60000</v>
      </c>
      <c r="CL9" s="137"/>
      <c r="CM9" s="137"/>
      <c r="CN9" s="137">
        <v>1</v>
      </c>
      <c r="CO9" s="138">
        <v>1</v>
      </c>
      <c r="CP9" s="139">
        <v>120000</v>
      </c>
      <c r="CQ9" s="139">
        <v>861000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0.19487179487179</v>
      </c>
      <c r="B10" s="347" t="s">
        <v>78</v>
      </c>
      <c r="C10" s="347" t="s">
        <v>64</v>
      </c>
      <c r="D10" s="347" t="s">
        <v>65</v>
      </c>
      <c r="E10" s="347"/>
      <c r="F10" s="347" t="s">
        <v>66</v>
      </c>
      <c r="G10" s="88" t="s">
        <v>79</v>
      </c>
      <c r="H10" s="88" t="s">
        <v>68</v>
      </c>
      <c r="I10" s="88" t="s">
        <v>80</v>
      </c>
      <c r="J10" s="330">
        <v>97500</v>
      </c>
      <c r="K10" s="79">
        <v>0</v>
      </c>
      <c r="L10" s="79">
        <v>0</v>
      </c>
      <c r="M10" s="79">
        <v>7</v>
      </c>
      <c r="N10" s="89">
        <v>2</v>
      </c>
      <c r="O10" s="90">
        <v>0</v>
      </c>
      <c r="P10" s="91">
        <f>N10+O10</f>
        <v>2</v>
      </c>
      <c r="Q10" s="80">
        <f>IFERROR(P10/M10,"-")</f>
        <v>0.28571428571429</v>
      </c>
      <c r="R10" s="79">
        <v>0</v>
      </c>
      <c r="S10" s="79">
        <v>1</v>
      </c>
      <c r="T10" s="80">
        <f>IFERROR(R10/(P10),"-")</f>
        <v>0</v>
      </c>
      <c r="U10" s="336">
        <f>IFERROR(J10/SUM(N10:O11),"-")</f>
        <v>13928.571428571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-78500</v>
      </c>
      <c r="AB10" s="83">
        <f>SUM(X10:X11)/SUM(J10:J11)</f>
        <v>0.19487179487179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1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81</v>
      </c>
      <c r="C11" s="347"/>
      <c r="D11" s="347"/>
      <c r="E11" s="347"/>
      <c r="F11" s="347" t="s">
        <v>71</v>
      </c>
      <c r="G11" s="88"/>
      <c r="H11" s="88"/>
      <c r="I11" s="88"/>
      <c r="J11" s="330"/>
      <c r="K11" s="79">
        <v>0</v>
      </c>
      <c r="L11" s="79">
        <v>0</v>
      </c>
      <c r="M11" s="79">
        <v>16</v>
      </c>
      <c r="N11" s="89">
        <v>5</v>
      </c>
      <c r="O11" s="90">
        <v>0</v>
      </c>
      <c r="P11" s="91">
        <f>N11+O11</f>
        <v>5</v>
      </c>
      <c r="Q11" s="80">
        <f>IFERROR(P11/M11,"-")</f>
        <v>0.3125</v>
      </c>
      <c r="R11" s="79">
        <v>1</v>
      </c>
      <c r="S11" s="79">
        <v>1</v>
      </c>
      <c r="T11" s="80">
        <f>IFERROR(R11/(P11),"-")</f>
        <v>0.2</v>
      </c>
      <c r="U11" s="336"/>
      <c r="V11" s="82">
        <v>2</v>
      </c>
      <c r="W11" s="80">
        <f>IF(P11=0,"-",V11/P11)</f>
        <v>0.4</v>
      </c>
      <c r="X11" s="335">
        <v>19000</v>
      </c>
      <c r="Y11" s="336">
        <f>IFERROR(X11/P11,"-")</f>
        <v>3800</v>
      </c>
      <c r="Z11" s="336">
        <f>IFERROR(X11/V11,"-")</f>
        <v>9500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0.2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</v>
      </c>
      <c r="BF11" s="111">
        <f>IF(P11=0,"",IF(BE11=0,"",(BE11/P11)))</f>
        <v>0.2</v>
      </c>
      <c r="BG11" s="110">
        <v>1</v>
      </c>
      <c r="BH11" s="112">
        <f>IFERROR(BG11/BE11,"-")</f>
        <v>1</v>
      </c>
      <c r="BI11" s="113">
        <v>3000</v>
      </c>
      <c r="BJ11" s="114">
        <f>IFERROR(BI11/BE11,"-")</f>
        <v>3000</v>
      </c>
      <c r="BK11" s="115">
        <v>1</v>
      </c>
      <c r="BL11" s="115"/>
      <c r="BM11" s="115"/>
      <c r="BN11" s="117">
        <v>2</v>
      </c>
      <c r="BO11" s="118">
        <f>IF(P11=0,"",IF(BN11=0,"",(BN11/P11)))</f>
        <v>0.4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0.2</v>
      </c>
      <c r="BY11" s="126">
        <v>1</v>
      </c>
      <c r="BZ11" s="127">
        <f>IFERROR(BY11/BW11,"-")</f>
        <v>1</v>
      </c>
      <c r="CA11" s="128">
        <v>16000</v>
      </c>
      <c r="CB11" s="129">
        <f>IFERROR(CA11/BW11,"-")</f>
        <v>16000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19000</v>
      </c>
      <c r="CQ11" s="139">
        <v>16000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33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337"/>
      <c r="V12" s="25"/>
      <c r="W12" s="25"/>
      <c r="X12" s="337"/>
      <c r="Y12" s="337"/>
      <c r="Z12" s="337"/>
      <c r="AA12" s="33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33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7"/>
      <c r="V13" s="25"/>
      <c r="W13" s="25"/>
      <c r="X13" s="337"/>
      <c r="Y13" s="337"/>
      <c r="Z13" s="337"/>
      <c r="AA13" s="33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0.42165242165242</v>
      </c>
      <c r="B14" s="39"/>
      <c r="C14" s="39"/>
      <c r="D14" s="39"/>
      <c r="E14" s="39"/>
      <c r="F14" s="39"/>
      <c r="G14" s="40" t="s">
        <v>82</v>
      </c>
      <c r="H14" s="40"/>
      <c r="I14" s="40"/>
      <c r="J14" s="333">
        <f>SUM(J6:J13)</f>
        <v>351000</v>
      </c>
      <c r="K14" s="41">
        <f>SUM(K6:K13)</f>
        <v>0</v>
      </c>
      <c r="L14" s="41">
        <f>SUM(L6:L13)</f>
        <v>0</v>
      </c>
      <c r="M14" s="41">
        <f>SUM(M6:M13)</f>
        <v>203</v>
      </c>
      <c r="N14" s="41">
        <f>SUM(N6:N13)</f>
        <v>33</v>
      </c>
      <c r="O14" s="41">
        <f>SUM(O6:O13)</f>
        <v>0</v>
      </c>
      <c r="P14" s="41">
        <f>SUM(P6:P13)</f>
        <v>33</v>
      </c>
      <c r="Q14" s="42">
        <f>IFERROR(P14/M14,"-")</f>
        <v>0.16256157635468</v>
      </c>
      <c r="R14" s="76">
        <f>SUM(R6:R13)</f>
        <v>3</v>
      </c>
      <c r="S14" s="76">
        <f>SUM(S6:S13)</f>
        <v>10</v>
      </c>
      <c r="T14" s="42">
        <f>IFERROR(R14/P14,"-")</f>
        <v>0.090909090909091</v>
      </c>
      <c r="U14" s="338">
        <f>IFERROR(J14/P14,"-")</f>
        <v>10636.363636364</v>
      </c>
      <c r="V14" s="44">
        <f>SUM(V6:V13)</f>
        <v>6</v>
      </c>
      <c r="W14" s="42">
        <f>IFERROR(V14/P14,"-")</f>
        <v>0.18181818181818</v>
      </c>
      <c r="X14" s="333">
        <f>SUM(X6:X13)</f>
        <v>148000</v>
      </c>
      <c r="Y14" s="333">
        <f>IFERROR(X14/P14,"-")</f>
        <v>4484.8484848485</v>
      </c>
      <c r="Z14" s="333">
        <f>IFERROR(X14/V14,"-")</f>
        <v>24666.666666667</v>
      </c>
      <c r="AA14" s="333">
        <f>X14-J14</f>
        <v>-203000</v>
      </c>
      <c r="AB14" s="45">
        <f>X14/J14</f>
        <v>0.42165242165242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83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84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85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86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87</v>
      </c>
      <c r="C6" s="347" t="s">
        <v>88</v>
      </c>
      <c r="D6" s="347" t="s">
        <v>89</v>
      </c>
      <c r="E6" s="175" t="s">
        <v>90</v>
      </c>
      <c r="F6" s="175" t="s">
        <v>91</v>
      </c>
      <c r="G6" s="340">
        <v>0</v>
      </c>
      <c r="H6" s="340">
        <v>3000</v>
      </c>
      <c r="I6" s="176">
        <v>0</v>
      </c>
      <c r="J6" s="176">
        <v>0</v>
      </c>
      <c r="K6" s="176">
        <v>1001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92</v>
      </c>
      <c r="C7" s="347"/>
      <c r="D7" s="347" t="s">
        <v>93</v>
      </c>
      <c r="E7" s="175" t="s">
        <v>94</v>
      </c>
      <c r="F7" s="175" t="s">
        <v>91</v>
      </c>
      <c r="G7" s="340">
        <v>0</v>
      </c>
      <c r="H7" s="340"/>
      <c r="I7" s="176">
        <v>0</v>
      </c>
      <c r="J7" s="176">
        <v>0</v>
      </c>
      <c r="K7" s="176">
        <v>0</v>
      </c>
      <c r="L7" s="177">
        <v>3</v>
      </c>
      <c r="M7" s="178">
        <v>3</v>
      </c>
      <c r="N7" s="179" t="str">
        <f>IFERROR(L7/K7,"-")</f>
        <v>-</v>
      </c>
      <c r="O7" s="176">
        <v>0</v>
      </c>
      <c r="P7" s="176">
        <v>1</v>
      </c>
      <c r="Q7" s="179">
        <f>IFERROR(O7/L7,"-")</f>
        <v>0</v>
      </c>
      <c r="R7" s="180">
        <f>IFERROR(G7/SUM(L7:L7),"-")</f>
        <v>0</v>
      </c>
      <c r="S7" s="181">
        <v>0</v>
      </c>
      <c r="T7" s="179">
        <f>IF(L7=0,"-",S7/L7)</f>
        <v>0</v>
      </c>
      <c r="U7" s="345"/>
      <c r="V7" s="346">
        <f>IFERROR(U7/L7,"-")</f>
        <v>0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>
        <f>IF(L7=0,"",IF(AJ7=0,"",(AJ7/L7)))</f>
        <v>0</v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>
        <f>IF(L7=0,"",IF(AS7=0,"",(AS7/L7)))</f>
        <v>0</v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>
        <v>1</v>
      </c>
      <c r="BC7" s="203">
        <f>IF(L7=0,"",IF(BB7=0,"",(BB7/L7)))</f>
        <v>0.33333333333333</v>
      </c>
      <c r="BD7" s="202"/>
      <c r="BE7" s="204">
        <f>IFERROR(BD7/BB7,"-")</f>
        <v>0</v>
      </c>
      <c r="BF7" s="205"/>
      <c r="BG7" s="206">
        <f>IFERROR(BF7/BB7,"-")</f>
        <v>0</v>
      </c>
      <c r="BH7" s="207"/>
      <c r="BI7" s="207"/>
      <c r="BJ7" s="207"/>
      <c r="BK7" s="208"/>
      <c r="BL7" s="209">
        <f>IF(L7=0,"",IF(BK7=0,"",(BK7/L7)))</f>
        <v>0</v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>
        <v>2</v>
      </c>
      <c r="BU7" s="216">
        <f>IF(L7=0,"",IF(BT7=0,"",(BT7/L7)))</f>
        <v>0.66666666666667</v>
      </c>
      <c r="BV7" s="217"/>
      <c r="BW7" s="218">
        <f>IFERROR(BV7/BT7,"-")</f>
        <v>0</v>
      </c>
      <c r="BX7" s="219"/>
      <c r="BY7" s="220">
        <f>IFERROR(BX7/BT7,"-")</f>
        <v>0</v>
      </c>
      <c r="BZ7" s="221"/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95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1001</v>
      </c>
      <c r="L10" s="250">
        <f>SUM(L6:L9)</f>
        <v>3</v>
      </c>
      <c r="M10" s="250">
        <f>SUM(M6:M9)</f>
        <v>3</v>
      </c>
      <c r="N10" s="252">
        <f>IFERROR(L10/K10,"-")</f>
        <v>0.002997002997003</v>
      </c>
      <c r="O10" s="253">
        <f>SUM(O6:O9)</f>
        <v>0</v>
      </c>
      <c r="P10" s="253">
        <f>SUM(P6:P9)</f>
        <v>1</v>
      </c>
      <c r="Q10" s="252">
        <f>IFERROR(O10/L10,"-")</f>
        <v>0</v>
      </c>
      <c r="R10" s="254">
        <f>IFERROR(G10/L10,"-")</f>
        <v>0</v>
      </c>
      <c r="S10" s="255">
        <f>SUM(S6:S9)</f>
        <v>0</v>
      </c>
      <c r="T10" s="252">
        <f>IFERROR(S10/L10,"-")</f>
        <v>0</v>
      </c>
      <c r="U10" s="343">
        <f>SUM(U6:U9)</f>
        <v>0</v>
      </c>
      <c r="V10" s="343">
        <f>IFERROR(U10/L10,"-")</f>
        <v>0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96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84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0.73738436005718</v>
      </c>
      <c r="B6" s="347" t="s">
        <v>97</v>
      </c>
      <c r="C6" s="347" t="s">
        <v>98</v>
      </c>
      <c r="D6" s="347" t="s">
        <v>99</v>
      </c>
      <c r="E6" s="175" t="s">
        <v>100</v>
      </c>
      <c r="F6" s="175" t="s">
        <v>91</v>
      </c>
      <c r="G6" s="340">
        <v>973712</v>
      </c>
      <c r="H6" s="176">
        <v>0</v>
      </c>
      <c r="I6" s="176">
        <v>0</v>
      </c>
      <c r="J6" s="176">
        <v>26796</v>
      </c>
      <c r="K6" s="177">
        <v>349</v>
      </c>
      <c r="L6" s="179">
        <f>IFERROR(K6/J6,"-")</f>
        <v>0.013024331989849</v>
      </c>
      <c r="M6" s="176">
        <v>9</v>
      </c>
      <c r="N6" s="176">
        <v>145</v>
      </c>
      <c r="O6" s="179">
        <f>IFERROR(M6/(K6),"-")</f>
        <v>0.025787965616046</v>
      </c>
      <c r="P6" s="180">
        <f>IFERROR(G6/SUM(K6:K6),"-")</f>
        <v>2790.005730659</v>
      </c>
      <c r="Q6" s="181">
        <v>38</v>
      </c>
      <c r="R6" s="179">
        <f>IF(K6=0,"-",Q6/K6)</f>
        <v>0.10888252148997</v>
      </c>
      <c r="S6" s="345">
        <v>718000</v>
      </c>
      <c r="T6" s="346">
        <f>IFERROR(S6/K6,"-")</f>
        <v>2057.3065902579</v>
      </c>
      <c r="U6" s="346">
        <f>IFERROR(S6/Q6,"-")</f>
        <v>18894.736842105</v>
      </c>
      <c r="V6" s="340">
        <f>SUM(S6:S6)-SUM(G6:G6)</f>
        <v>-255712</v>
      </c>
      <c r="W6" s="183">
        <f>SUM(S6:S6)/SUM(G6:G6)</f>
        <v>0.73738436005718</v>
      </c>
      <c r="Y6" s="184">
        <v>8</v>
      </c>
      <c r="Z6" s="185">
        <f>IF(K6=0,"",IF(Y6=0,"",(Y6/K6)))</f>
        <v>0.022922636103152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21</v>
      </c>
      <c r="AI6" s="191">
        <f>IF(K6=0,"",IF(AH6=0,"",(AH6/K6)))</f>
        <v>0.060171919770774</v>
      </c>
      <c r="AJ6" s="190">
        <v>1</v>
      </c>
      <c r="AK6" s="192">
        <f>IFERROR(AJ6/AH6,"-")</f>
        <v>0.047619047619048</v>
      </c>
      <c r="AL6" s="193">
        <v>31000</v>
      </c>
      <c r="AM6" s="194">
        <f>IFERROR(AL6/AH6,"-")</f>
        <v>1476.1904761905</v>
      </c>
      <c r="AN6" s="195"/>
      <c r="AO6" s="195"/>
      <c r="AP6" s="195">
        <v>1</v>
      </c>
      <c r="AQ6" s="196">
        <v>64</v>
      </c>
      <c r="AR6" s="197">
        <f>IF(K6=0,"",IF(AQ6=0,"",(AQ6/K6)))</f>
        <v>0.18338108882521</v>
      </c>
      <c r="AS6" s="196">
        <v>5</v>
      </c>
      <c r="AT6" s="198">
        <f>IFERROR(AS6/AQ6,"-")</f>
        <v>0.078125</v>
      </c>
      <c r="AU6" s="199">
        <v>70000</v>
      </c>
      <c r="AV6" s="200">
        <f>IFERROR(AU6/AQ6,"-")</f>
        <v>1093.75</v>
      </c>
      <c r="AW6" s="201">
        <v>1</v>
      </c>
      <c r="AX6" s="201">
        <v>1</v>
      </c>
      <c r="AY6" s="201">
        <v>3</v>
      </c>
      <c r="AZ6" s="202">
        <v>122</v>
      </c>
      <c r="BA6" s="203">
        <f>IF(K6=0,"",IF(AZ6=0,"",(AZ6/K6)))</f>
        <v>0.34957020057307</v>
      </c>
      <c r="BB6" s="202">
        <v>10</v>
      </c>
      <c r="BC6" s="204">
        <f>IFERROR(BB6/AZ6,"-")</f>
        <v>0.081967213114754</v>
      </c>
      <c r="BD6" s="205">
        <v>175000</v>
      </c>
      <c r="BE6" s="206">
        <f>IFERROR(BD6/AZ6,"-")</f>
        <v>1434.4262295082</v>
      </c>
      <c r="BF6" s="207">
        <v>6</v>
      </c>
      <c r="BG6" s="207">
        <v>1</v>
      </c>
      <c r="BH6" s="207">
        <v>3</v>
      </c>
      <c r="BI6" s="208">
        <v>94</v>
      </c>
      <c r="BJ6" s="209">
        <f>IF(K6=0,"",IF(BI6=0,"",(BI6/K6)))</f>
        <v>0.26934097421203</v>
      </c>
      <c r="BK6" s="210">
        <v>15</v>
      </c>
      <c r="BL6" s="211">
        <f>IFERROR(BK6/BI6,"-")</f>
        <v>0.15957446808511</v>
      </c>
      <c r="BM6" s="212">
        <v>357000</v>
      </c>
      <c r="BN6" s="213">
        <f>IFERROR(BM6/BI6,"-")</f>
        <v>3797.8723404255</v>
      </c>
      <c r="BO6" s="214">
        <v>3</v>
      </c>
      <c r="BP6" s="214">
        <v>4</v>
      </c>
      <c r="BQ6" s="214">
        <v>8</v>
      </c>
      <c r="BR6" s="215">
        <v>28</v>
      </c>
      <c r="BS6" s="216">
        <f>IF(K6=0,"",IF(BR6=0,"",(BR6/K6)))</f>
        <v>0.080229226361032</v>
      </c>
      <c r="BT6" s="217">
        <v>6</v>
      </c>
      <c r="BU6" s="218">
        <f>IFERROR(BT6/BR6,"-")</f>
        <v>0.21428571428571</v>
      </c>
      <c r="BV6" s="219">
        <v>64000</v>
      </c>
      <c r="BW6" s="220">
        <f>IFERROR(BV6/BR6,"-")</f>
        <v>2285.7142857143</v>
      </c>
      <c r="BX6" s="221">
        <v>1</v>
      </c>
      <c r="BY6" s="221">
        <v>2</v>
      </c>
      <c r="BZ6" s="221">
        <v>3</v>
      </c>
      <c r="CA6" s="222">
        <v>12</v>
      </c>
      <c r="CB6" s="223">
        <f>IF(K6=0,"",IF(CA6=0,"",(CA6/K6)))</f>
        <v>0.034383954154728</v>
      </c>
      <c r="CC6" s="224">
        <v>1</v>
      </c>
      <c r="CD6" s="225">
        <f>IFERROR(CC6/CA6,"-")</f>
        <v>0.083333333333333</v>
      </c>
      <c r="CE6" s="226">
        <v>21000</v>
      </c>
      <c r="CF6" s="227">
        <f>IFERROR(CE6/CA6,"-")</f>
        <v>1750</v>
      </c>
      <c r="CG6" s="228"/>
      <c r="CH6" s="228"/>
      <c r="CI6" s="228">
        <v>1</v>
      </c>
      <c r="CJ6" s="229">
        <v>38</v>
      </c>
      <c r="CK6" s="230">
        <v>718000</v>
      </c>
      <c r="CL6" s="230">
        <v>147000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1.2334446888916</v>
      </c>
      <c r="B7" s="347" t="s">
        <v>101</v>
      </c>
      <c r="C7" s="347" t="s">
        <v>102</v>
      </c>
      <c r="D7" s="347" t="s">
        <v>103</v>
      </c>
      <c r="E7" s="175" t="s">
        <v>104</v>
      </c>
      <c r="F7" s="175" t="s">
        <v>91</v>
      </c>
      <c r="G7" s="340">
        <v>13413490</v>
      </c>
      <c r="H7" s="176">
        <v>0</v>
      </c>
      <c r="I7" s="176">
        <v>0</v>
      </c>
      <c r="J7" s="176">
        <v>558162</v>
      </c>
      <c r="K7" s="177">
        <v>4631</v>
      </c>
      <c r="L7" s="179">
        <f>IFERROR(K7/J7,"-")</f>
        <v>0.0082968743841394</v>
      </c>
      <c r="M7" s="176">
        <v>140</v>
      </c>
      <c r="N7" s="176">
        <v>1873</v>
      </c>
      <c r="O7" s="179">
        <f>IFERROR(M7/(K7),"-")</f>
        <v>0.030231051608724</v>
      </c>
      <c r="P7" s="180">
        <f>IFERROR(G7/SUM(K7:K7),"-")</f>
        <v>2896.4564888793</v>
      </c>
      <c r="Q7" s="181">
        <v>426</v>
      </c>
      <c r="R7" s="179">
        <f>IF(K7=0,"-",Q7/K7)</f>
        <v>0.091988771323688</v>
      </c>
      <c r="S7" s="345">
        <v>16544798</v>
      </c>
      <c r="T7" s="346">
        <f>IFERROR(S7/K7,"-")</f>
        <v>3572.6188728136</v>
      </c>
      <c r="U7" s="346">
        <f>IFERROR(S7/Q7,"-")</f>
        <v>38837.55399061</v>
      </c>
      <c r="V7" s="340">
        <f>SUM(S7:S7)-SUM(G7:G7)</f>
        <v>3131308</v>
      </c>
      <c r="W7" s="183">
        <f>SUM(S7:S7)/SUM(G7:G7)</f>
        <v>1.2334446888916</v>
      </c>
      <c r="Y7" s="184">
        <v>109</v>
      </c>
      <c r="Z7" s="185">
        <f>IF(K7=0,"",IF(Y7=0,"",(Y7/K7)))</f>
        <v>0.023537033038221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22</v>
      </c>
      <c r="AI7" s="191">
        <f>IF(K7=0,"",IF(AH7=0,"",(AH7/K7)))</f>
        <v>0.004750593824228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128</v>
      </c>
      <c r="AR7" s="197">
        <f>IF(K7=0,"",IF(AQ7=0,"",(AQ7/K7)))</f>
        <v>0.02763981861369</v>
      </c>
      <c r="AS7" s="196">
        <v>4</v>
      </c>
      <c r="AT7" s="198">
        <f>IFERROR(AS7/AQ7,"-")</f>
        <v>0.03125</v>
      </c>
      <c r="AU7" s="199">
        <v>120000</v>
      </c>
      <c r="AV7" s="200">
        <f>IFERROR(AU7/AQ7,"-")</f>
        <v>937.5</v>
      </c>
      <c r="AW7" s="201">
        <v>3</v>
      </c>
      <c r="AX7" s="201"/>
      <c r="AY7" s="201">
        <v>1</v>
      </c>
      <c r="AZ7" s="202">
        <v>2142</v>
      </c>
      <c r="BA7" s="203">
        <f>IF(K7=0,"",IF(AZ7=0,"",(AZ7/K7)))</f>
        <v>0.46253508961347</v>
      </c>
      <c r="BB7" s="202">
        <v>165</v>
      </c>
      <c r="BC7" s="204">
        <f>IFERROR(BB7/AZ7,"-")</f>
        <v>0.07703081232493</v>
      </c>
      <c r="BD7" s="205">
        <v>1800010</v>
      </c>
      <c r="BE7" s="206">
        <f>IFERROR(BD7/AZ7,"-")</f>
        <v>840.34080298786</v>
      </c>
      <c r="BF7" s="207">
        <v>93</v>
      </c>
      <c r="BG7" s="207">
        <v>39</v>
      </c>
      <c r="BH7" s="207">
        <v>33</v>
      </c>
      <c r="BI7" s="208">
        <v>1683</v>
      </c>
      <c r="BJ7" s="209">
        <f>IF(K7=0,"",IF(BI7=0,"",(BI7/K7)))</f>
        <v>0.36342042755344</v>
      </c>
      <c r="BK7" s="210">
        <v>178</v>
      </c>
      <c r="BL7" s="211">
        <f>IFERROR(BK7/BI7,"-")</f>
        <v>0.10576351752822</v>
      </c>
      <c r="BM7" s="212">
        <v>7571005</v>
      </c>
      <c r="BN7" s="213">
        <f>IFERROR(BM7/BI7,"-")</f>
        <v>4498.5175282234</v>
      </c>
      <c r="BO7" s="214">
        <v>71</v>
      </c>
      <c r="BP7" s="214">
        <v>36</v>
      </c>
      <c r="BQ7" s="214">
        <v>71</v>
      </c>
      <c r="BR7" s="215">
        <v>481</v>
      </c>
      <c r="BS7" s="216">
        <f>IF(K7=0,"",IF(BR7=0,"",(BR7/K7)))</f>
        <v>0.10386525588426</v>
      </c>
      <c r="BT7" s="217">
        <v>71</v>
      </c>
      <c r="BU7" s="218">
        <f>IFERROR(BT7/BR7,"-")</f>
        <v>0.14760914760915</v>
      </c>
      <c r="BV7" s="219">
        <v>6586783</v>
      </c>
      <c r="BW7" s="220">
        <f>IFERROR(BV7/BR7,"-")</f>
        <v>13693.935550936</v>
      </c>
      <c r="BX7" s="221">
        <v>17</v>
      </c>
      <c r="BY7" s="221">
        <v>14</v>
      </c>
      <c r="BZ7" s="221">
        <v>40</v>
      </c>
      <c r="CA7" s="222">
        <v>66</v>
      </c>
      <c r="CB7" s="223">
        <f>IF(K7=0,"",IF(CA7=0,"",(CA7/K7)))</f>
        <v>0.014251781472684</v>
      </c>
      <c r="CC7" s="224">
        <v>8</v>
      </c>
      <c r="CD7" s="225">
        <f>IFERROR(CC7/CA7,"-")</f>
        <v>0.12121212121212</v>
      </c>
      <c r="CE7" s="226">
        <v>467000</v>
      </c>
      <c r="CF7" s="227">
        <f>IFERROR(CE7/CA7,"-")</f>
        <v>7075.7575757576</v>
      </c>
      <c r="CG7" s="228">
        <v>1</v>
      </c>
      <c r="CH7" s="228">
        <v>2</v>
      </c>
      <c r="CI7" s="228">
        <v>5</v>
      </c>
      <c r="CJ7" s="229">
        <v>426</v>
      </c>
      <c r="CK7" s="230">
        <v>16544798</v>
      </c>
      <c r="CL7" s="230">
        <v>904000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 t="str">
        <f>W8</f>
        <v>0</v>
      </c>
      <c r="B8" s="347" t="s">
        <v>105</v>
      </c>
      <c r="C8" s="347" t="s">
        <v>102</v>
      </c>
      <c r="D8" s="347" t="s">
        <v>103</v>
      </c>
      <c r="E8" s="175" t="s">
        <v>106</v>
      </c>
      <c r="F8" s="175" t="s">
        <v>91</v>
      </c>
      <c r="G8" s="340">
        <v>0</v>
      </c>
      <c r="H8" s="176">
        <v>0</v>
      </c>
      <c r="I8" s="176">
        <v>0</v>
      </c>
      <c r="J8" s="176">
        <v>3</v>
      </c>
      <c r="K8" s="177">
        <v>0</v>
      </c>
      <c r="L8" s="179">
        <f>IFERROR(K8/J8,"-")</f>
        <v>0</v>
      </c>
      <c r="M8" s="176">
        <v>0</v>
      </c>
      <c r="N8" s="176">
        <v>0</v>
      </c>
      <c r="O8" s="179" t="str">
        <f>IFERROR(M8/(K8),"-")</f>
        <v>-</v>
      </c>
      <c r="P8" s="180" t="str">
        <f>IFERROR(G8/SUM(K8:K8),"-")</f>
        <v>-</v>
      </c>
      <c r="Q8" s="181">
        <v>0</v>
      </c>
      <c r="R8" s="179" t="str">
        <f>IF(K8=0,"-",Q8/K8)</f>
        <v>-</v>
      </c>
      <c r="S8" s="345"/>
      <c r="T8" s="346" t="str">
        <f>IFERROR(S8/K8,"-")</f>
        <v>-</v>
      </c>
      <c r="U8" s="346" t="str">
        <f>IFERROR(S8/Q8,"-")</f>
        <v>-</v>
      </c>
      <c r="V8" s="340">
        <f>SUM(S8:S8)-SUM(G8:G8)</f>
        <v>0</v>
      </c>
      <c r="W8" s="183" t="str">
        <f>SUM(S8:S8)/SUM(G8:G8)</f>
        <v>0</v>
      </c>
      <c r="Y8" s="184"/>
      <c r="Z8" s="185" t="str">
        <f>IF(K8=0,"",IF(Y8=0,"",(Y8/K8)))</f>
        <v/>
      </c>
      <c r="AA8" s="184"/>
      <c r="AB8" s="186" t="str">
        <f>IFERROR(AA8/Y8,"-")</f>
        <v>-</v>
      </c>
      <c r="AC8" s="187"/>
      <c r="AD8" s="188" t="str">
        <f>IFERROR(AC8/Y8,"-")</f>
        <v>-</v>
      </c>
      <c r="AE8" s="189"/>
      <c r="AF8" s="189"/>
      <c r="AG8" s="189"/>
      <c r="AH8" s="190"/>
      <c r="AI8" s="191" t="str">
        <f>IF(K8=0,"",IF(AH8=0,"",(AH8/K8)))</f>
        <v/>
      </c>
      <c r="AJ8" s="190"/>
      <c r="AK8" s="192" t="str">
        <f>IFERROR(AJ8/AH8,"-")</f>
        <v>-</v>
      </c>
      <c r="AL8" s="193"/>
      <c r="AM8" s="194" t="str">
        <f>IFERROR(AL8/AH8,"-")</f>
        <v>-</v>
      </c>
      <c r="AN8" s="195"/>
      <c r="AO8" s="195"/>
      <c r="AP8" s="195"/>
      <c r="AQ8" s="196"/>
      <c r="AR8" s="197" t="str">
        <f>IF(K8=0,"",IF(AQ8=0,"",(AQ8/K8)))</f>
        <v/>
      </c>
      <c r="AS8" s="196"/>
      <c r="AT8" s="198" t="str">
        <f>IFERROR(AS8/AQ8,"-")</f>
        <v>-</v>
      </c>
      <c r="AU8" s="199"/>
      <c r="AV8" s="200" t="str">
        <f>IFERROR(AU8/AQ8,"-")</f>
        <v>-</v>
      </c>
      <c r="AW8" s="201"/>
      <c r="AX8" s="201"/>
      <c r="AY8" s="201"/>
      <c r="AZ8" s="202"/>
      <c r="BA8" s="203" t="str">
        <f>IF(K8=0,"",IF(AZ8=0,"",(AZ8/K8)))</f>
        <v/>
      </c>
      <c r="BB8" s="202"/>
      <c r="BC8" s="204" t="str">
        <f>IFERROR(BB8/AZ8,"-")</f>
        <v>-</v>
      </c>
      <c r="BD8" s="205"/>
      <c r="BE8" s="206" t="str">
        <f>IFERROR(BD8/AZ8,"-")</f>
        <v>-</v>
      </c>
      <c r="BF8" s="207"/>
      <c r="BG8" s="207"/>
      <c r="BH8" s="207"/>
      <c r="BI8" s="208"/>
      <c r="BJ8" s="209" t="str">
        <f>IF(K8=0,"",IF(BI8=0,"",(BI8/K8)))</f>
        <v/>
      </c>
      <c r="BK8" s="210"/>
      <c r="BL8" s="211" t="str">
        <f>IFERROR(BK8/BI8,"-")</f>
        <v>-</v>
      </c>
      <c r="BM8" s="212"/>
      <c r="BN8" s="213" t="str">
        <f>IFERROR(BM8/BI8,"-")</f>
        <v>-</v>
      </c>
      <c r="BO8" s="214"/>
      <c r="BP8" s="214"/>
      <c r="BQ8" s="214"/>
      <c r="BR8" s="215"/>
      <c r="BS8" s="216" t="str">
        <f>IF(K8=0,"",IF(BR8=0,"",(BR8/K8)))</f>
        <v/>
      </c>
      <c r="BT8" s="217"/>
      <c r="BU8" s="218" t="str">
        <f>IFERROR(BT8/BR8,"-")</f>
        <v>-</v>
      </c>
      <c r="BV8" s="219"/>
      <c r="BW8" s="220" t="str">
        <f>IFERROR(BV8/BR8,"-")</f>
        <v>-</v>
      </c>
      <c r="BX8" s="221"/>
      <c r="BY8" s="221"/>
      <c r="BZ8" s="221"/>
      <c r="CA8" s="222"/>
      <c r="CB8" s="223" t="str">
        <f>IF(K8=0,"",IF(CA8=0,"",(CA8/K8)))</f>
        <v/>
      </c>
      <c r="CC8" s="224"/>
      <c r="CD8" s="225" t="str">
        <f>IFERROR(CC8/CA8,"-")</f>
        <v>-</v>
      </c>
      <c r="CE8" s="226"/>
      <c r="CF8" s="227" t="str">
        <f>IFERROR(CE8/CA8,"-")</f>
        <v>-</v>
      </c>
      <c r="CG8" s="228"/>
      <c r="CH8" s="228"/>
      <c r="CI8" s="228"/>
      <c r="CJ8" s="229">
        <v>0</v>
      </c>
      <c r="CK8" s="230"/>
      <c r="CL8" s="230"/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>
        <f>W9</f>
        <v>2.3029245672834</v>
      </c>
      <c r="B9" s="347" t="s">
        <v>107</v>
      </c>
      <c r="C9" s="347" t="s">
        <v>102</v>
      </c>
      <c r="D9" s="347" t="s">
        <v>103</v>
      </c>
      <c r="E9" s="175" t="s">
        <v>108</v>
      </c>
      <c r="F9" s="175" t="s">
        <v>91</v>
      </c>
      <c r="G9" s="340">
        <v>544525</v>
      </c>
      <c r="H9" s="176">
        <v>0</v>
      </c>
      <c r="I9" s="176">
        <v>0</v>
      </c>
      <c r="J9" s="176">
        <v>10936</v>
      </c>
      <c r="K9" s="177">
        <v>229</v>
      </c>
      <c r="L9" s="179">
        <f>IFERROR(K9/J9,"-")</f>
        <v>0.020940014630578</v>
      </c>
      <c r="M9" s="176">
        <v>9</v>
      </c>
      <c r="N9" s="176">
        <v>81</v>
      </c>
      <c r="O9" s="179">
        <f>IFERROR(M9/(K9),"-")</f>
        <v>0.039301310043668</v>
      </c>
      <c r="P9" s="180">
        <f>IFERROR(G9/SUM(K9:K9),"-")</f>
        <v>2377.8384279476</v>
      </c>
      <c r="Q9" s="181">
        <v>26</v>
      </c>
      <c r="R9" s="179">
        <f>IF(K9=0,"-",Q9/K9)</f>
        <v>0.11353711790393</v>
      </c>
      <c r="S9" s="345">
        <v>1254000</v>
      </c>
      <c r="T9" s="346">
        <f>IFERROR(S9/K9,"-")</f>
        <v>5475.9825327511</v>
      </c>
      <c r="U9" s="346">
        <f>IFERROR(S9/Q9,"-")</f>
        <v>48230.769230769</v>
      </c>
      <c r="V9" s="340">
        <f>SUM(S9:S9)-SUM(G9:G9)</f>
        <v>709475</v>
      </c>
      <c r="W9" s="183">
        <f>SUM(S9:S9)/SUM(G9:G9)</f>
        <v>2.3029245672834</v>
      </c>
      <c r="Y9" s="184">
        <v>15</v>
      </c>
      <c r="Z9" s="185">
        <f>IF(K9=0,"",IF(Y9=0,"",(Y9/K9)))</f>
        <v>0.065502183406114</v>
      </c>
      <c r="AA9" s="184"/>
      <c r="AB9" s="186">
        <f>IFERROR(AA9/Y9,"-")</f>
        <v>0</v>
      </c>
      <c r="AC9" s="187"/>
      <c r="AD9" s="188">
        <f>IFERROR(AC9/Y9,"-")</f>
        <v>0</v>
      </c>
      <c r="AE9" s="189"/>
      <c r="AF9" s="189"/>
      <c r="AG9" s="189"/>
      <c r="AH9" s="190">
        <v>11</v>
      </c>
      <c r="AI9" s="191">
        <f>IF(K9=0,"",IF(AH9=0,"",(AH9/K9)))</f>
        <v>0.048034934497817</v>
      </c>
      <c r="AJ9" s="190"/>
      <c r="AK9" s="192">
        <f>IFERROR(AJ9/AH9,"-")</f>
        <v>0</v>
      </c>
      <c r="AL9" s="193"/>
      <c r="AM9" s="194">
        <f>IFERROR(AL9/AH9,"-")</f>
        <v>0</v>
      </c>
      <c r="AN9" s="195"/>
      <c r="AO9" s="195"/>
      <c r="AP9" s="195"/>
      <c r="AQ9" s="196">
        <v>15</v>
      </c>
      <c r="AR9" s="197">
        <f>IF(K9=0,"",IF(AQ9=0,"",(AQ9/K9)))</f>
        <v>0.065502183406114</v>
      </c>
      <c r="AS9" s="196">
        <v>2</v>
      </c>
      <c r="AT9" s="198">
        <f>IFERROR(AS9/AQ9,"-")</f>
        <v>0.13333333333333</v>
      </c>
      <c r="AU9" s="199">
        <v>13000</v>
      </c>
      <c r="AV9" s="200">
        <f>IFERROR(AU9/AQ9,"-")</f>
        <v>866.66666666667</v>
      </c>
      <c r="AW9" s="201">
        <v>1</v>
      </c>
      <c r="AX9" s="201"/>
      <c r="AY9" s="201">
        <v>1</v>
      </c>
      <c r="AZ9" s="202">
        <v>53</v>
      </c>
      <c r="BA9" s="203">
        <f>IF(K9=0,"",IF(AZ9=0,"",(AZ9/K9)))</f>
        <v>0.23144104803493</v>
      </c>
      <c r="BB9" s="202">
        <v>3</v>
      </c>
      <c r="BC9" s="204">
        <f>IFERROR(BB9/AZ9,"-")</f>
        <v>0.056603773584906</v>
      </c>
      <c r="BD9" s="205">
        <v>67000</v>
      </c>
      <c r="BE9" s="206">
        <f>IFERROR(BD9/AZ9,"-")</f>
        <v>1264.1509433962</v>
      </c>
      <c r="BF9" s="207"/>
      <c r="BG9" s="207">
        <v>2</v>
      </c>
      <c r="BH9" s="207">
        <v>1</v>
      </c>
      <c r="BI9" s="208">
        <v>85</v>
      </c>
      <c r="BJ9" s="209">
        <f>IF(K9=0,"",IF(BI9=0,"",(BI9/K9)))</f>
        <v>0.37117903930131</v>
      </c>
      <c r="BK9" s="210">
        <v>9</v>
      </c>
      <c r="BL9" s="211">
        <f>IFERROR(BK9/BI9,"-")</f>
        <v>0.10588235294118</v>
      </c>
      <c r="BM9" s="212">
        <v>260000</v>
      </c>
      <c r="BN9" s="213">
        <f>IFERROR(BM9/BI9,"-")</f>
        <v>3058.8235294118</v>
      </c>
      <c r="BO9" s="214">
        <v>4</v>
      </c>
      <c r="BP9" s="214">
        <v>1</v>
      </c>
      <c r="BQ9" s="214">
        <v>4</v>
      </c>
      <c r="BR9" s="215">
        <v>40</v>
      </c>
      <c r="BS9" s="216">
        <f>IF(K9=0,"",IF(BR9=0,"",(BR9/K9)))</f>
        <v>0.17467248908297</v>
      </c>
      <c r="BT9" s="217">
        <v>8</v>
      </c>
      <c r="BU9" s="218">
        <f>IFERROR(BT9/BR9,"-")</f>
        <v>0.2</v>
      </c>
      <c r="BV9" s="219">
        <v>187000</v>
      </c>
      <c r="BW9" s="220">
        <f>IFERROR(BV9/BR9,"-")</f>
        <v>4675</v>
      </c>
      <c r="BX9" s="221"/>
      <c r="BY9" s="221">
        <v>1</v>
      </c>
      <c r="BZ9" s="221">
        <v>7</v>
      </c>
      <c r="CA9" s="222">
        <v>10</v>
      </c>
      <c r="CB9" s="223">
        <f>IF(K9=0,"",IF(CA9=0,"",(CA9/K9)))</f>
        <v>0.043668122270742</v>
      </c>
      <c r="CC9" s="224">
        <v>4</v>
      </c>
      <c r="CD9" s="225">
        <f>IFERROR(CC9/CA9,"-")</f>
        <v>0.4</v>
      </c>
      <c r="CE9" s="226">
        <v>727000</v>
      </c>
      <c r="CF9" s="227">
        <f>IFERROR(CE9/CA9,"-")</f>
        <v>72700</v>
      </c>
      <c r="CG9" s="228">
        <v>1</v>
      </c>
      <c r="CH9" s="228"/>
      <c r="CI9" s="228">
        <v>3</v>
      </c>
      <c r="CJ9" s="229">
        <v>26</v>
      </c>
      <c r="CK9" s="230">
        <v>1254000</v>
      </c>
      <c r="CL9" s="230">
        <v>463000</v>
      </c>
      <c r="CM9" s="230">
        <v>15000</v>
      </c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109</v>
      </c>
      <c r="F12" s="251"/>
      <c r="G12" s="343">
        <f>SUM(G6:G11)</f>
        <v>14931727</v>
      </c>
      <c r="H12" s="250">
        <f>SUM(H6:H11)</f>
        <v>0</v>
      </c>
      <c r="I12" s="250">
        <f>SUM(I6:I11)</f>
        <v>0</v>
      </c>
      <c r="J12" s="250">
        <f>SUM(J6:J11)</f>
        <v>595897</v>
      </c>
      <c r="K12" s="250">
        <f>SUM(K6:K11)</f>
        <v>5209</v>
      </c>
      <c r="L12" s="252">
        <f>IFERROR(K12/J12,"-")</f>
        <v>0.008741443571624</v>
      </c>
      <c r="M12" s="253">
        <f>SUM(M6:M11)</f>
        <v>158</v>
      </c>
      <c r="N12" s="253">
        <f>SUM(N6:N11)</f>
        <v>2099</v>
      </c>
      <c r="O12" s="252">
        <f>IFERROR(M12/K12,"-")</f>
        <v>0.030332117488961</v>
      </c>
      <c r="P12" s="254">
        <f>IFERROR(G12/K12,"-")</f>
        <v>2866.5246688424</v>
      </c>
      <c r="Q12" s="255">
        <f>SUM(Q6:Q11)</f>
        <v>490</v>
      </c>
      <c r="R12" s="252">
        <f>IFERROR(Q12/K12,"-")</f>
        <v>0.094067959301209</v>
      </c>
      <c r="S12" s="343">
        <f>SUM(S6:S11)</f>
        <v>18516798</v>
      </c>
      <c r="T12" s="343">
        <f>IFERROR(S12/K12,"-")</f>
        <v>3554.7702054137</v>
      </c>
      <c r="U12" s="343">
        <f>IFERROR(S12/Q12,"-")</f>
        <v>37789.383673469</v>
      </c>
      <c r="V12" s="343">
        <f>S12-G12</f>
        <v>3585071</v>
      </c>
      <c r="W12" s="256">
        <f>S12/G12</f>
        <v>1.2400975453141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110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84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111</v>
      </c>
      <c r="C6" s="347" t="s">
        <v>112</v>
      </c>
      <c r="D6" s="347" t="s">
        <v>113</v>
      </c>
      <c r="E6" s="175" t="s">
        <v>114</v>
      </c>
      <c r="F6" s="175" t="s">
        <v>91</v>
      </c>
      <c r="G6" s="340">
        <v>0</v>
      </c>
      <c r="H6" s="176">
        <v>0</v>
      </c>
      <c r="I6" s="176">
        <v>0</v>
      </c>
      <c r="J6" s="176">
        <v>0</v>
      </c>
      <c r="K6" s="177">
        <v>1</v>
      </c>
      <c r="L6" s="179" t="str">
        <f>IFERROR(K6/J6,"-")</f>
        <v>-</v>
      </c>
      <c r="M6" s="176">
        <v>0</v>
      </c>
      <c r="N6" s="176">
        <v>0</v>
      </c>
      <c r="O6" s="179">
        <f>IFERROR(M6/(K6),"-")</f>
        <v>0</v>
      </c>
      <c r="P6" s="180">
        <f>IFERROR(G6/SUM(K6:K6),"-")</f>
        <v>0</v>
      </c>
      <c r="Q6" s="181">
        <v>0</v>
      </c>
      <c r="R6" s="179">
        <f>IF(K6=0,"-",Q6/K6)</f>
        <v>0</v>
      </c>
      <c r="S6" s="345"/>
      <c r="T6" s="346">
        <f>IFERROR(S6/K6,"-")</f>
        <v>0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>
        <f>IF(K6=0,"",IF(AH6=0,"",(AH6/K6)))</f>
        <v>0</v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>
        <v>1</v>
      </c>
      <c r="AR6" s="197">
        <f>IF(K6=0,"",IF(AQ6=0,"",(AQ6/K6)))</f>
        <v>1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/>
      <c r="BA6" s="203">
        <f>IF(K6=0,"",IF(AZ6=0,"",(AZ6/K6)))</f>
        <v>0</v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115</v>
      </c>
      <c r="C7" s="347" t="s">
        <v>112</v>
      </c>
      <c r="D7" s="347" t="s">
        <v>113</v>
      </c>
      <c r="E7" s="175" t="s">
        <v>116</v>
      </c>
      <c r="F7" s="175" t="s">
        <v>91</v>
      </c>
      <c r="G7" s="340">
        <v>0</v>
      </c>
      <c r="H7" s="176">
        <v>0</v>
      </c>
      <c r="I7" s="176">
        <v>0</v>
      </c>
      <c r="J7" s="176">
        <v>0</v>
      </c>
      <c r="K7" s="177">
        <v>38</v>
      </c>
      <c r="L7" s="179" t="str">
        <f>IFERROR(K7/J7,"-")</f>
        <v>-</v>
      </c>
      <c r="M7" s="176">
        <v>0</v>
      </c>
      <c r="N7" s="176">
        <v>6</v>
      </c>
      <c r="O7" s="179">
        <f>IFERROR(M7/(K7),"-")</f>
        <v>0</v>
      </c>
      <c r="P7" s="180">
        <f>IFERROR(G7/SUM(K7:K7),"-")</f>
        <v>0</v>
      </c>
      <c r="Q7" s="181">
        <v>3</v>
      </c>
      <c r="R7" s="179">
        <f>IF(K7=0,"-",Q7/K7)</f>
        <v>0.078947368421053</v>
      </c>
      <c r="S7" s="345">
        <v>9000</v>
      </c>
      <c r="T7" s="346">
        <f>IFERROR(S7/K7,"-")</f>
        <v>236.84210526316</v>
      </c>
      <c r="U7" s="346">
        <f>IFERROR(S7/Q7,"-")</f>
        <v>3000</v>
      </c>
      <c r="V7" s="340">
        <f>SUM(S7:S7)-SUM(G7:G7)</f>
        <v>9000</v>
      </c>
      <c r="W7" s="183" t="str">
        <f>SUM(S7:S7)/SUM(G7:G7)</f>
        <v>0</v>
      </c>
      <c r="Y7" s="184">
        <v>11</v>
      </c>
      <c r="Z7" s="185">
        <f>IF(K7=0,"",IF(Y7=0,"",(Y7/K7)))</f>
        <v>0.28947368421053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7</v>
      </c>
      <c r="AI7" s="191">
        <f>IF(K7=0,"",IF(AH7=0,"",(AH7/K7)))</f>
        <v>0.18421052631579</v>
      </c>
      <c r="AJ7" s="190">
        <v>1</v>
      </c>
      <c r="AK7" s="192">
        <f>IFERROR(AJ7/AH7,"-")</f>
        <v>0.14285714285714</v>
      </c>
      <c r="AL7" s="193">
        <v>3000</v>
      </c>
      <c r="AM7" s="194">
        <f>IFERROR(AL7/AH7,"-")</f>
        <v>428.57142857143</v>
      </c>
      <c r="AN7" s="195">
        <v>1</v>
      </c>
      <c r="AO7" s="195"/>
      <c r="AP7" s="195"/>
      <c r="AQ7" s="196">
        <v>8</v>
      </c>
      <c r="AR7" s="197">
        <f>IF(K7=0,"",IF(AQ7=0,"",(AQ7/K7)))</f>
        <v>0.21052631578947</v>
      </c>
      <c r="AS7" s="196">
        <v>1</v>
      </c>
      <c r="AT7" s="198">
        <f>IFERROR(AS7/AQ7,"-")</f>
        <v>0.125</v>
      </c>
      <c r="AU7" s="199">
        <v>3000</v>
      </c>
      <c r="AV7" s="200">
        <f>IFERROR(AU7/AQ7,"-")</f>
        <v>375</v>
      </c>
      <c r="AW7" s="201">
        <v>1</v>
      </c>
      <c r="AX7" s="201"/>
      <c r="AY7" s="201"/>
      <c r="AZ7" s="202">
        <v>5</v>
      </c>
      <c r="BA7" s="203">
        <f>IF(K7=0,"",IF(AZ7=0,"",(AZ7/K7)))</f>
        <v>0.13157894736842</v>
      </c>
      <c r="BB7" s="202">
        <v>1</v>
      </c>
      <c r="BC7" s="204">
        <f>IFERROR(BB7/AZ7,"-")</f>
        <v>0.2</v>
      </c>
      <c r="BD7" s="205">
        <v>3000</v>
      </c>
      <c r="BE7" s="206">
        <f>IFERROR(BD7/AZ7,"-")</f>
        <v>600</v>
      </c>
      <c r="BF7" s="207">
        <v>1</v>
      </c>
      <c r="BG7" s="207"/>
      <c r="BH7" s="207"/>
      <c r="BI7" s="208">
        <v>5</v>
      </c>
      <c r="BJ7" s="209">
        <f>IF(K7=0,"",IF(BI7=0,"",(BI7/K7)))</f>
        <v>0.13157894736842</v>
      </c>
      <c r="BK7" s="210"/>
      <c r="BL7" s="211">
        <f>IFERROR(BK7/BI7,"-")</f>
        <v>0</v>
      </c>
      <c r="BM7" s="212"/>
      <c r="BN7" s="213">
        <f>IFERROR(BM7/BI7,"-")</f>
        <v>0</v>
      </c>
      <c r="BO7" s="214"/>
      <c r="BP7" s="214"/>
      <c r="BQ7" s="214"/>
      <c r="BR7" s="215">
        <v>2</v>
      </c>
      <c r="BS7" s="216">
        <f>IF(K7=0,"",IF(BR7=0,"",(BR7/K7)))</f>
        <v>0.052631578947368</v>
      </c>
      <c r="BT7" s="217"/>
      <c r="BU7" s="218">
        <f>IFERROR(BT7/BR7,"-")</f>
        <v>0</v>
      </c>
      <c r="BV7" s="219"/>
      <c r="BW7" s="220">
        <f>IFERROR(BV7/BR7,"-")</f>
        <v>0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3</v>
      </c>
      <c r="CK7" s="230">
        <v>9000</v>
      </c>
      <c r="CL7" s="230">
        <v>3000</v>
      </c>
      <c r="CM7" s="230">
        <v>3000</v>
      </c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117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39</v>
      </c>
      <c r="L10" s="252" t="str">
        <f>IFERROR(K10/J10,"-")</f>
        <v>-</v>
      </c>
      <c r="M10" s="253">
        <f>SUM(M6:M9)</f>
        <v>0</v>
      </c>
      <c r="N10" s="253">
        <f>SUM(N6:N9)</f>
        <v>6</v>
      </c>
      <c r="O10" s="252">
        <f>IFERROR(M10/K10,"-")</f>
        <v>0</v>
      </c>
      <c r="P10" s="254">
        <f>IFERROR(G10/K10,"-")</f>
        <v>0</v>
      </c>
      <c r="Q10" s="255">
        <f>SUM(Q6:Q9)</f>
        <v>3</v>
      </c>
      <c r="R10" s="252">
        <f>IFERROR(Q10/K10,"-")</f>
        <v>0.076923076923077</v>
      </c>
      <c r="S10" s="343">
        <f>SUM(S6:S9)</f>
        <v>9000</v>
      </c>
      <c r="T10" s="343">
        <f>IFERROR(S10/K10,"-")</f>
        <v>230.76923076923</v>
      </c>
      <c r="U10" s="343">
        <f>IFERROR(S10/Q10,"-")</f>
        <v>3000</v>
      </c>
      <c r="V10" s="343">
        <f>S10-G10</f>
        <v>9000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雑誌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