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アフィリエイト" sheetId="3" r:id="rId6"/>
    <sheet name="リスティング" sheetId="4" r:id="rId7"/>
    <sheet name="アプリストア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<sst xmlns="http://schemas.openxmlformats.org/spreadsheetml/2006/main" uniqueCount="125">
  <si>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</si>
  <si>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</si>
  <si>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</si>
  <si>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</si>
  <si>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</si>
  <si>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</si>
  <si>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</si>
  <si>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</si>
  <si>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</si>
  <si>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</si>
  <si>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</si>
  <si>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</si>
  <si>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</si>
  <si>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</si>
  <si>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</si>
  <si>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</si>
  <si>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</si>
  <si>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</si>
  <si>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</si>
  <si>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</si>
  <si>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</si>
  <si>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</si>
  <si>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</si>
  <si>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</si>
  <si>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アフィリエイト</t>
  </si>
  <si>
    <t>リスティング</t>
  </si>
  <si>
    <t>アプリストア</t>
  </si>
  <si>
    <t>08月</t>
  </si>
  <si>
    <t>アイメール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</si>
  <si>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</si>
  <si>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</si>
  <si>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</si>
  <si>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</si>
  <si>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</si>
  <si>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</si>
  <si>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</si>
  <si>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</si>
  <si>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</si>
  <si>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</si>
  <si>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</si>
  <si>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</si>
  <si>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</si>
  <si>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</si>
  <si>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</si>
  <si>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</si>
  <si>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</si>
  <si>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</si>
  <si>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</si>
  <si>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</si>
  <si>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</si>
  <si>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</si>
  <si>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</si>
  <si>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</si>
  <si>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</si>
  <si>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</si>
  <si>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</si>
  <si>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</si>
  <si>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</si>
  <si>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</si>
  <si>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</si>
  <si>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</si>
  <si>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</si>
  <si>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</si>
  <si>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smss2346</t>
  </si>
  <si>
    <t>いろいろ</t>
  </si>
  <si>
    <t>企画枠ラーメン信夫</t>
  </si>
  <si>
    <t>空電</t>
  </si>
  <si>
    <t>実話カタログ企画</t>
  </si>
  <si>
    <t>企画枠</t>
  </si>
  <si>
    <t>8月01日(日)</t>
  </si>
  <si>
    <t>sms_a1084</t>
  </si>
  <si>
    <t>大洋図書</t>
  </si>
  <si>
    <t>2P逆ナンインタビュー版_アイ(大浦真奈美さん)</t>
  </si>
  <si>
    <t>i38</t>
  </si>
  <si>
    <t>実話ナックルズ ウルトラ</t>
  </si>
  <si>
    <t>1C2P</t>
  </si>
  <si>
    <t>8月16日(月)</t>
  </si>
  <si>
    <t>smss2343</t>
  </si>
  <si>
    <t>sms_a1085</t>
  </si>
  <si>
    <t>1P記事_求む！中高年男性版_アイ(妃さん)</t>
  </si>
  <si>
    <t>臨時増刊ラヴァーズ</t>
  </si>
  <si>
    <t>表4　4C1P</t>
  </si>
  <si>
    <t>8月23日(月)</t>
  </si>
  <si>
    <t>smss2344</t>
  </si>
  <si>
    <t>sms_a1086</t>
  </si>
  <si>
    <t>一水社</t>
  </si>
  <si>
    <t>50代からの男のゴラク</t>
  </si>
  <si>
    <t>8月27日(金)</t>
  </si>
  <si>
    <t>smss2345</t>
  </si>
  <si>
    <t>雑誌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</si>
  <si>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</si>
  <si>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</si>
  <si>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</si>
  <si>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</si>
  <si>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</si>
  <si>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</si>
  <si>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</si>
  <si>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</si>
  <si>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8/1～8/31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</si>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</sst>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</v>
      </c>
      <c r="D6" s="330">
        <v>366000</v>
      </c>
      <c r="E6" s="79">
        <v>0</v>
      </c>
      <c r="F6" s="79">
        <v>0</v>
      </c>
      <c r="G6" s="79">
        <v>452</v>
      </c>
      <c r="H6" s="89">
        <v>128</v>
      </c>
      <c r="I6" s="90">
        <v>5</v>
      </c>
      <c r="J6" s="143">
        <f>H6+I6</f>
        <v>133</v>
      </c>
      <c r="K6" s="80">
        <f>IFERROR(J6/G6,"-")</f>
        <v>0.29424778761062</v>
      </c>
      <c r="L6" s="79">
        <v>13</v>
      </c>
      <c r="M6" s="79">
        <v>25</v>
      </c>
      <c r="N6" s="80">
        <f>IFERROR(L6/J6,"-")</f>
        <v>0.097744360902256</v>
      </c>
      <c r="O6" s="81">
        <f>IFERROR(D6/J6,"-")</f>
        <v>2751.8796992481</v>
      </c>
      <c r="P6" s="82">
        <v>15</v>
      </c>
      <c r="Q6" s="80">
        <f>IFERROR(P6/J6,"-")</f>
        <v>0.11278195488722</v>
      </c>
      <c r="R6" s="335">
        <v>482011</v>
      </c>
      <c r="S6" s="336">
        <f>IFERROR(R6/J6,"-")</f>
        <v>3624.1428571429</v>
      </c>
      <c r="T6" s="336">
        <f>IFERROR(R6/P6,"-")</f>
        <v>32134.066666667</v>
      </c>
      <c r="U6" s="330">
        <f>IFERROR(R6-D6,"-")</f>
        <v>116011</v>
      </c>
      <c r="V6" s="83">
        <f>R6/D6</f>
        <v>1.3169699453552</v>
      </c>
      <c r="W6" s="77"/>
      <c r="X6" s="142"/>
    </row>
    <row r="7" spans="1:24">
      <c r="A7" s="78"/>
      <c r="B7" s="84" t="s">
        <v>24</v>
      </c>
      <c r="C7" s="84">
        <v>2</v>
      </c>
      <c r="D7" s="330">
        <v>0</v>
      </c>
      <c r="E7" s="79">
        <v>0</v>
      </c>
      <c r="F7" s="79">
        <v>0</v>
      </c>
      <c r="G7" s="79">
        <v>1950</v>
      </c>
      <c r="H7" s="89">
        <v>4</v>
      </c>
      <c r="I7" s="90">
        <v>0</v>
      </c>
      <c r="J7" s="143">
        <f>H7+I7</f>
        <v>4</v>
      </c>
      <c r="K7" s="80">
        <f>IFERROR(J7/G7,"-")</f>
        <v>0.0020512820512821</v>
      </c>
      <c r="L7" s="79">
        <v>0</v>
      </c>
      <c r="M7" s="79">
        <v>2</v>
      </c>
      <c r="N7" s="80">
        <f>IFERROR(L7/J7,"-")</f>
        <v>0</v>
      </c>
      <c r="O7" s="81">
        <f>IFERROR(D7/J7,"-")</f>
        <v>0</v>
      </c>
      <c r="P7" s="82">
        <v>0</v>
      </c>
      <c r="Q7" s="80">
        <f>IFERROR(P7/J7,"-")</f>
        <v>0</v>
      </c>
      <c r="R7" s="335">
        <v>0</v>
      </c>
      <c r="S7" s="336">
        <f>IFERROR(R7/J7,"-")</f>
        <v>0</v>
      </c>
      <c r="T7" s="336" t="str">
        <f>IFERROR(R7/P7,"-")</f>
        <v>-</v>
      </c>
      <c r="U7" s="330">
        <f>IFERROR(R7-D7,"-")</f>
        <v>0</v>
      </c>
      <c r="V7" s="83" t="str">
        <f>R7/D7</f>
        <v>0</v>
      </c>
      <c r="W7" s="77"/>
      <c r="X7" s="142"/>
    </row>
    <row r="8" spans="1:24">
      <c r="A8" s="78"/>
      <c r="B8" s="84" t="s">
        <v>25</v>
      </c>
      <c r="C8" s="84">
        <v>4</v>
      </c>
      <c r="D8" s="330">
        <v>13827254</v>
      </c>
      <c r="E8" s="79">
        <v>0</v>
      </c>
      <c r="F8" s="79">
        <v>0</v>
      </c>
      <c r="G8" s="79">
        <v>643094</v>
      </c>
      <c r="H8" s="89">
        <v>5072</v>
      </c>
      <c r="I8" s="90">
        <v>114</v>
      </c>
      <c r="J8" s="143">
        <f>H8+I8</f>
        <v>5186</v>
      </c>
      <c r="K8" s="80">
        <f>IFERROR(J8/G8,"-")</f>
        <v>0.0080641399235571</v>
      </c>
      <c r="L8" s="79">
        <v>140</v>
      </c>
      <c r="M8" s="79">
        <v>2141</v>
      </c>
      <c r="N8" s="80">
        <f>IFERROR(L8/J8,"-")</f>
        <v>0.026995757809487</v>
      </c>
      <c r="O8" s="81">
        <f>IFERROR(D8/J8,"-")</f>
        <v>2666.2657153876</v>
      </c>
      <c r="P8" s="82">
        <v>573</v>
      </c>
      <c r="Q8" s="80">
        <f>IFERROR(P8/J8,"-")</f>
        <v>0.1104897801774</v>
      </c>
      <c r="R8" s="335">
        <v>24674703</v>
      </c>
      <c r="S8" s="336">
        <f>IFERROR(R8/J8,"-")</f>
        <v>4757.9450443502</v>
      </c>
      <c r="T8" s="336">
        <f>IFERROR(R8/P8,"-")</f>
        <v>43062.308900524</v>
      </c>
      <c r="U8" s="330">
        <f>IFERROR(R8-D8,"-")</f>
        <v>10847449</v>
      </c>
      <c r="V8" s="83">
        <f>R8/D8</f>
        <v>1.78449770287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0</v>
      </c>
      <c r="H9" s="89">
        <v>41</v>
      </c>
      <c r="I9" s="90">
        <v>4</v>
      </c>
      <c r="J9" s="143">
        <f>H9+I9</f>
        <v>45</v>
      </c>
      <c r="K9" s="80" t="str">
        <f>IFERROR(J9/G9,"-")</f>
        <v>-</v>
      </c>
      <c r="L9" s="79">
        <v>0</v>
      </c>
      <c r="M9" s="79">
        <v>13</v>
      </c>
      <c r="N9" s="80">
        <f>IFERROR(L9/J9,"-")</f>
        <v>0</v>
      </c>
      <c r="O9" s="81">
        <f>IFERROR(D9/J9,"-")</f>
        <v>0</v>
      </c>
      <c r="P9" s="82">
        <v>1</v>
      </c>
      <c r="Q9" s="80">
        <f>IFERROR(P9/J9,"-")</f>
        <v>0.022222222222222</v>
      </c>
      <c r="R9" s="335">
        <v>67000</v>
      </c>
      <c r="S9" s="336">
        <f>IFERROR(R9/J9,"-")</f>
        <v>1488.8888888889</v>
      </c>
      <c r="T9" s="336">
        <f>IFERROR(R9/P9,"-")</f>
        <v>67000</v>
      </c>
      <c r="U9" s="330">
        <f>IFERROR(R9-D9,"-")</f>
        <v>67000</v>
      </c>
      <c r="V9" s="83" t="str">
        <f>R9/D9</f>
        <v>0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14193254</v>
      </c>
      <c r="E12" s="41">
        <f>SUM(E6:E10)</f>
        <v>0</v>
      </c>
      <c r="F12" s="41">
        <f>SUM(F6:F10)</f>
        <v>0</v>
      </c>
      <c r="G12" s="41">
        <f>SUM(G6:G10)</f>
        <v>645496</v>
      </c>
      <c r="H12" s="41">
        <f>SUM(H6:H10)</f>
        <v>5245</v>
      </c>
      <c r="I12" s="41">
        <f>SUM(I6:I10)</f>
        <v>123</v>
      </c>
      <c r="J12" s="41">
        <f>SUM(J6:J10)</f>
        <v>5368</v>
      </c>
      <c r="K12" s="42">
        <f>IFERROR(J12/G12,"-")</f>
        <v>0.008316085614783</v>
      </c>
      <c r="L12" s="76">
        <f>SUM(L6:L10)</f>
        <v>153</v>
      </c>
      <c r="M12" s="76">
        <f>SUM(M6:M10)</f>
        <v>2181</v>
      </c>
      <c r="N12" s="42">
        <f>IFERROR(L12/J12,"-")</f>
        <v>0.028502235469449</v>
      </c>
      <c r="O12" s="43">
        <f>IFERROR(D12/J12,"-")</f>
        <v>2644.0488077496</v>
      </c>
      <c r="P12" s="44">
        <f>SUM(P6:P10)</f>
        <v>589</v>
      </c>
      <c r="Q12" s="42">
        <f>IFERROR(P12/J12,"-")</f>
        <v>0.10972429210134</v>
      </c>
      <c r="R12" s="333">
        <f>SUM(R6:R10)</f>
        <v>25223714</v>
      </c>
      <c r="S12" s="333">
        <f>IFERROR(R12/J12,"-")</f>
        <v>4698.9035022355</v>
      </c>
      <c r="T12" s="333">
        <f>IFERROR(P12/P12,"-")</f>
        <v>1</v>
      </c>
      <c r="U12" s="333">
        <f>SUM(U6:U10)</f>
        <v>11030460</v>
      </c>
      <c r="V12" s="45">
        <f>IFERROR(R12/D12,"-")</f>
        <v>1.7771621645043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0.27777777777778</v>
      </c>
      <c r="B6" s="347" t="s">
        <v>63</v>
      </c>
      <c r="C6" s="347" t="s">
        <v>64</v>
      </c>
      <c r="D6" s="347" t="s">
        <v>65</v>
      </c>
      <c r="E6" s="347"/>
      <c r="F6" s="347" t="s">
        <v>66</v>
      </c>
      <c r="G6" s="88" t="s">
        <v>67</v>
      </c>
      <c r="H6" s="88" t="s">
        <v>68</v>
      </c>
      <c r="I6" s="348" t="s">
        <v>69</v>
      </c>
      <c r="J6" s="330">
        <v>72000</v>
      </c>
      <c r="K6" s="79">
        <v>0</v>
      </c>
      <c r="L6" s="79">
        <v>0</v>
      </c>
      <c r="M6" s="79">
        <v>117</v>
      </c>
      <c r="N6" s="89">
        <v>44</v>
      </c>
      <c r="O6" s="90">
        <v>2</v>
      </c>
      <c r="P6" s="91">
        <f>N6+O6</f>
        <v>46</v>
      </c>
      <c r="Q6" s="80">
        <f>IFERROR(P6/M6,"-")</f>
        <v>0.39316239316239</v>
      </c>
      <c r="R6" s="79">
        <v>3</v>
      </c>
      <c r="S6" s="79">
        <v>6</v>
      </c>
      <c r="T6" s="80">
        <f>IFERROR(R6/(P6),"-")</f>
        <v>0.065217391304348</v>
      </c>
      <c r="U6" s="336">
        <f>IFERROR(J6/SUM(N6:O6),"-")</f>
        <v>1565.2173913043</v>
      </c>
      <c r="V6" s="82">
        <v>1</v>
      </c>
      <c r="W6" s="80">
        <f>IF(P6=0,"-",V6/P6)</f>
        <v>0.021739130434783</v>
      </c>
      <c r="X6" s="335">
        <v>20000</v>
      </c>
      <c r="Y6" s="336">
        <f>IFERROR(X6/P6,"-")</f>
        <v>434.78260869565</v>
      </c>
      <c r="Z6" s="336">
        <f>IFERROR(X6/V6,"-")</f>
        <v>20000</v>
      </c>
      <c r="AA6" s="330">
        <f>SUM(X6:X6)-SUM(J6:J6)</f>
        <v>-52000</v>
      </c>
      <c r="AB6" s="83">
        <f>SUM(X6:X6)/SUM(J6:J6)</f>
        <v>0.27777777777778</v>
      </c>
      <c r="AC6" s="77"/>
      <c r="AD6" s="92">
        <v>1</v>
      </c>
      <c r="AE6" s="93">
        <f>IF(P6=0,"",IF(AD6=0,"",(AD6/P6)))</f>
        <v>0.021739130434783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0.021739130434783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6</v>
      </c>
      <c r="AW6" s="105">
        <f>IF(P6=0,"",IF(AV6=0,"",(AV6/P6)))</f>
        <v>0.1304347826087</v>
      </c>
      <c r="AX6" s="104">
        <v>2</v>
      </c>
      <c r="AY6" s="106">
        <f>IFERROR(AX6/AV6,"-")</f>
        <v>0.33333333333333</v>
      </c>
      <c r="AZ6" s="107">
        <v>23000</v>
      </c>
      <c r="BA6" s="108">
        <f>IFERROR(AZ6/AV6,"-")</f>
        <v>3833.3333333333</v>
      </c>
      <c r="BB6" s="109">
        <v>1</v>
      </c>
      <c r="BC6" s="109"/>
      <c r="BD6" s="109">
        <v>1</v>
      </c>
      <c r="BE6" s="110">
        <v>13</v>
      </c>
      <c r="BF6" s="111">
        <f>IF(P6=0,"",IF(BE6=0,"",(BE6/P6)))</f>
        <v>0.28260869565217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19</v>
      </c>
      <c r="BO6" s="118">
        <f>IF(P6=0,"",IF(BN6=0,"",(BN6/P6)))</f>
        <v>0.41304347826087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5</v>
      </c>
      <c r="BX6" s="125">
        <f>IF(P6=0,"",IF(BW6=0,"",(BW6/P6)))</f>
        <v>0.10869565217391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0.021739130434783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20000</v>
      </c>
      <c r="CQ6" s="139">
        <v>20000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>
        <f>AB7</f>
        <v>0.59259259259259</v>
      </c>
      <c r="B7" s="347" t="s">
        <v>70</v>
      </c>
      <c r="C7" s="347" t="s">
        <v>71</v>
      </c>
      <c r="D7" s="347" t="s">
        <v>72</v>
      </c>
      <c r="E7" s="347"/>
      <c r="F7" s="347" t="s">
        <v>73</v>
      </c>
      <c r="G7" s="88" t="s">
        <v>74</v>
      </c>
      <c r="H7" s="88" t="s">
        <v>75</v>
      </c>
      <c r="I7" s="88" t="s">
        <v>76</v>
      </c>
      <c r="J7" s="330">
        <v>54000</v>
      </c>
      <c r="K7" s="79">
        <v>0</v>
      </c>
      <c r="L7" s="79">
        <v>0</v>
      </c>
      <c r="M7" s="79">
        <v>51</v>
      </c>
      <c r="N7" s="89">
        <v>12</v>
      </c>
      <c r="O7" s="90">
        <v>0</v>
      </c>
      <c r="P7" s="91">
        <f>N7+O7</f>
        <v>12</v>
      </c>
      <c r="Q7" s="80">
        <f>IFERROR(P7/M7,"-")</f>
        <v>0.23529411764706</v>
      </c>
      <c r="R7" s="79">
        <v>0</v>
      </c>
      <c r="S7" s="79">
        <v>4</v>
      </c>
      <c r="T7" s="80">
        <f>IFERROR(R7/(P7),"-")</f>
        <v>0</v>
      </c>
      <c r="U7" s="336">
        <f>IFERROR(J7/SUM(N7:O8),"-")</f>
        <v>1800</v>
      </c>
      <c r="V7" s="82">
        <v>2</v>
      </c>
      <c r="W7" s="80">
        <f>IF(P7=0,"-",V7/P7)</f>
        <v>0.16666666666667</v>
      </c>
      <c r="X7" s="335">
        <v>3000</v>
      </c>
      <c r="Y7" s="336">
        <f>IFERROR(X7/P7,"-")</f>
        <v>250</v>
      </c>
      <c r="Z7" s="336">
        <f>IFERROR(X7/V7,"-")</f>
        <v>1500</v>
      </c>
      <c r="AA7" s="330">
        <f>SUM(X7:X8)-SUM(J7:J8)</f>
        <v>-22000</v>
      </c>
      <c r="AB7" s="83">
        <f>SUM(X7:X8)/SUM(J7:J8)</f>
        <v>0.59259259259259</v>
      </c>
      <c r="AC7" s="77"/>
      <c r="AD7" s="92">
        <v>1</v>
      </c>
      <c r="AE7" s="93">
        <f>IF(P7=0,"",IF(AD7=0,"",(AD7/P7)))</f>
        <v>0.083333333333333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4</v>
      </c>
      <c r="AN7" s="99">
        <f>IF(P7=0,"",IF(AM7=0,"",(AM7/P7)))</f>
        <v>0.33333333333333</v>
      </c>
      <c r="AO7" s="98">
        <v>2</v>
      </c>
      <c r="AP7" s="100">
        <f>IFERROR(AO7/AM7,"-")</f>
        <v>0.5</v>
      </c>
      <c r="AQ7" s="101">
        <v>18000</v>
      </c>
      <c r="AR7" s="102">
        <f>IFERROR(AQ7/AM7,"-")</f>
        <v>4500</v>
      </c>
      <c r="AS7" s="103">
        <v>1</v>
      </c>
      <c r="AT7" s="103"/>
      <c r="AU7" s="103">
        <v>1</v>
      </c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0.083333333333333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</v>
      </c>
      <c r="BO7" s="118">
        <f>IF(P7=0,"",IF(BN7=0,"",(BN7/P7)))</f>
        <v>0.5</v>
      </c>
      <c r="BP7" s="119">
        <v>1</v>
      </c>
      <c r="BQ7" s="120">
        <f>IFERROR(BP7/BN7,"-")</f>
        <v>0.16666666666667</v>
      </c>
      <c r="BR7" s="121">
        <v>14000</v>
      </c>
      <c r="BS7" s="122">
        <f>IFERROR(BR7/BN7,"-")</f>
        <v>2333.3333333333</v>
      </c>
      <c r="BT7" s="123"/>
      <c r="BU7" s="123"/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3000</v>
      </c>
      <c r="CQ7" s="139">
        <v>15000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77</v>
      </c>
      <c r="C8" s="347"/>
      <c r="D8" s="347"/>
      <c r="E8" s="347"/>
      <c r="F8" s="347" t="s">
        <v>66</v>
      </c>
      <c r="G8" s="88"/>
      <c r="H8" s="88"/>
      <c r="I8" s="88"/>
      <c r="J8" s="330"/>
      <c r="K8" s="79">
        <v>0</v>
      </c>
      <c r="L8" s="79">
        <v>0</v>
      </c>
      <c r="M8" s="79">
        <v>51</v>
      </c>
      <c r="N8" s="89">
        <v>18</v>
      </c>
      <c r="O8" s="90">
        <v>0</v>
      </c>
      <c r="P8" s="91">
        <f>N8+O8</f>
        <v>18</v>
      </c>
      <c r="Q8" s="80">
        <f>IFERROR(P8/M8,"-")</f>
        <v>0.35294117647059</v>
      </c>
      <c r="R8" s="79">
        <v>2</v>
      </c>
      <c r="S8" s="79">
        <v>1</v>
      </c>
      <c r="T8" s="80">
        <f>IFERROR(R8/(P8),"-")</f>
        <v>0.11111111111111</v>
      </c>
      <c r="U8" s="336"/>
      <c r="V8" s="82">
        <v>3</v>
      </c>
      <c r="W8" s="80">
        <f>IF(P8=0,"-",V8/P8)</f>
        <v>0.16666666666667</v>
      </c>
      <c r="X8" s="335">
        <v>29000</v>
      </c>
      <c r="Y8" s="336">
        <f>IFERROR(X8/P8,"-")</f>
        <v>1611.1111111111</v>
      </c>
      <c r="Z8" s="336">
        <f>IFERROR(X8/V8,"-")</f>
        <v>9666.6666666667</v>
      </c>
      <c r="AA8" s="330"/>
      <c r="AB8" s="83"/>
      <c r="AC8" s="77"/>
      <c r="AD8" s="92">
        <v>1</v>
      </c>
      <c r="AE8" s="93">
        <f>IF(P8=0,"",IF(AD8=0,"",(AD8/P8)))</f>
        <v>0.055555555555556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0.055555555555556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3</v>
      </c>
      <c r="BF8" s="111">
        <f>IF(P8=0,"",IF(BE8=0,"",(BE8/P8)))</f>
        <v>0.16666666666667</v>
      </c>
      <c r="BG8" s="110">
        <v>1</v>
      </c>
      <c r="BH8" s="112">
        <f>IFERROR(BG8/BE8,"-")</f>
        <v>0.33333333333333</v>
      </c>
      <c r="BI8" s="113">
        <v>11000</v>
      </c>
      <c r="BJ8" s="114">
        <f>IFERROR(BI8/BE8,"-")</f>
        <v>3666.6666666667</v>
      </c>
      <c r="BK8" s="115"/>
      <c r="BL8" s="115"/>
      <c r="BM8" s="115">
        <v>1</v>
      </c>
      <c r="BN8" s="117">
        <v>7</v>
      </c>
      <c r="BO8" s="118">
        <f>IF(P8=0,"",IF(BN8=0,"",(BN8/P8)))</f>
        <v>0.38888888888889</v>
      </c>
      <c r="BP8" s="119">
        <v>2</v>
      </c>
      <c r="BQ8" s="120">
        <f>IFERROR(BP8/BN8,"-")</f>
        <v>0.28571428571429</v>
      </c>
      <c r="BR8" s="121">
        <v>13000</v>
      </c>
      <c r="BS8" s="122">
        <f>IFERROR(BR8/BN8,"-")</f>
        <v>1857.1428571429</v>
      </c>
      <c r="BT8" s="123">
        <v>1</v>
      </c>
      <c r="BU8" s="123"/>
      <c r="BV8" s="123">
        <v>1</v>
      </c>
      <c r="BW8" s="124">
        <v>6</v>
      </c>
      <c r="BX8" s="125">
        <f>IF(P8=0,"",IF(BW8=0,"",(BW8/P8)))</f>
        <v>0.33333333333333</v>
      </c>
      <c r="BY8" s="126">
        <v>2</v>
      </c>
      <c r="BZ8" s="127">
        <f>IFERROR(BY8/BW8,"-")</f>
        <v>0.33333333333333</v>
      </c>
      <c r="CA8" s="128">
        <v>24000</v>
      </c>
      <c r="CB8" s="129">
        <f>IFERROR(CA8/BW8,"-")</f>
        <v>4000</v>
      </c>
      <c r="CC8" s="130">
        <v>1</v>
      </c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29000</v>
      </c>
      <c r="CQ8" s="139">
        <v>14000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>
        <f>AB9</f>
        <v>2.1985</v>
      </c>
      <c r="B9" s="347" t="s">
        <v>78</v>
      </c>
      <c r="C9" s="347" t="s">
        <v>71</v>
      </c>
      <c r="D9" s="347" t="s">
        <v>79</v>
      </c>
      <c r="E9" s="347"/>
      <c r="F9" s="347" t="s">
        <v>73</v>
      </c>
      <c r="G9" s="88" t="s">
        <v>80</v>
      </c>
      <c r="H9" s="88" t="s">
        <v>81</v>
      </c>
      <c r="I9" s="88" t="s">
        <v>82</v>
      </c>
      <c r="J9" s="330">
        <v>126000</v>
      </c>
      <c r="K9" s="79">
        <v>0</v>
      </c>
      <c r="L9" s="79">
        <v>0</v>
      </c>
      <c r="M9" s="79">
        <v>94</v>
      </c>
      <c r="N9" s="89">
        <v>12</v>
      </c>
      <c r="O9" s="90">
        <v>0</v>
      </c>
      <c r="P9" s="91">
        <f>N9+O9</f>
        <v>12</v>
      </c>
      <c r="Q9" s="80">
        <f>IFERROR(P9/M9,"-")</f>
        <v>0.12765957446809</v>
      </c>
      <c r="R9" s="79">
        <v>2</v>
      </c>
      <c r="S9" s="79">
        <v>5</v>
      </c>
      <c r="T9" s="80">
        <f>IFERROR(R9/(P9),"-")</f>
        <v>0.16666666666667</v>
      </c>
      <c r="U9" s="336">
        <f>IFERROR(J9/SUM(N9:O10),"-")</f>
        <v>3405.4054054054</v>
      </c>
      <c r="V9" s="82">
        <v>3</v>
      </c>
      <c r="W9" s="80">
        <f>IF(P9=0,"-",V9/P9)</f>
        <v>0.25</v>
      </c>
      <c r="X9" s="335">
        <v>97000</v>
      </c>
      <c r="Y9" s="336">
        <f>IFERROR(X9/P9,"-")</f>
        <v>8083.3333333333</v>
      </c>
      <c r="Z9" s="336">
        <f>IFERROR(X9/V9,"-")</f>
        <v>32333.333333333</v>
      </c>
      <c r="AA9" s="330">
        <f>SUM(X9:X10)-SUM(J9:J10)</f>
        <v>151011</v>
      </c>
      <c r="AB9" s="83">
        <f>SUM(X9:X10)/SUM(J9:J10)</f>
        <v>2.1985</v>
      </c>
      <c r="AC9" s="77"/>
      <c r="AD9" s="92">
        <v>1</v>
      </c>
      <c r="AE9" s="93">
        <f>IF(P9=0,"",IF(AD9=0,"",(AD9/P9)))</f>
        <v>0.083333333333333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0.083333333333333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0.16666666666667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5</v>
      </c>
      <c r="BO9" s="118">
        <f>IF(P9=0,"",IF(BN9=0,"",(BN9/P9)))</f>
        <v>0.41666666666667</v>
      </c>
      <c r="BP9" s="119">
        <v>2</v>
      </c>
      <c r="BQ9" s="120">
        <f>IFERROR(BP9/BN9,"-")</f>
        <v>0.4</v>
      </c>
      <c r="BR9" s="121">
        <v>19000</v>
      </c>
      <c r="BS9" s="122">
        <f>IFERROR(BR9/BN9,"-")</f>
        <v>3800</v>
      </c>
      <c r="BT9" s="123">
        <v>1</v>
      </c>
      <c r="BU9" s="123"/>
      <c r="BV9" s="123">
        <v>1</v>
      </c>
      <c r="BW9" s="124">
        <v>3</v>
      </c>
      <c r="BX9" s="125">
        <f>IF(P9=0,"",IF(BW9=0,"",(BW9/P9)))</f>
        <v>0.25</v>
      </c>
      <c r="BY9" s="126">
        <v>2</v>
      </c>
      <c r="BZ9" s="127">
        <f>IFERROR(BY9/BW9,"-")</f>
        <v>0.66666666666667</v>
      </c>
      <c r="CA9" s="128">
        <v>143000</v>
      </c>
      <c r="CB9" s="129">
        <f>IFERROR(CA9/BW9,"-")</f>
        <v>47666.666666667</v>
      </c>
      <c r="CC9" s="130"/>
      <c r="CD9" s="130"/>
      <c r="CE9" s="130">
        <v>2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3</v>
      </c>
      <c r="CP9" s="139">
        <v>97000</v>
      </c>
      <c r="CQ9" s="139">
        <v>78000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83</v>
      </c>
      <c r="C10" s="347"/>
      <c r="D10" s="347"/>
      <c r="E10" s="347"/>
      <c r="F10" s="347" t="s">
        <v>66</v>
      </c>
      <c r="G10" s="88"/>
      <c r="H10" s="88"/>
      <c r="I10" s="88"/>
      <c r="J10" s="330"/>
      <c r="K10" s="79">
        <v>0</v>
      </c>
      <c r="L10" s="79">
        <v>0</v>
      </c>
      <c r="M10" s="79">
        <v>63</v>
      </c>
      <c r="N10" s="89">
        <v>25</v>
      </c>
      <c r="O10" s="90">
        <v>0</v>
      </c>
      <c r="P10" s="91">
        <f>N10+O10</f>
        <v>25</v>
      </c>
      <c r="Q10" s="80">
        <f>IFERROR(P10/M10,"-")</f>
        <v>0.3968253968254</v>
      </c>
      <c r="R10" s="79">
        <v>6</v>
      </c>
      <c r="S10" s="79">
        <v>4</v>
      </c>
      <c r="T10" s="80">
        <f>IFERROR(R10/(P10),"-")</f>
        <v>0.24</v>
      </c>
      <c r="U10" s="336"/>
      <c r="V10" s="82">
        <v>4</v>
      </c>
      <c r="W10" s="80">
        <f>IF(P10=0,"-",V10/P10)</f>
        <v>0.16</v>
      </c>
      <c r="X10" s="335">
        <v>180011</v>
      </c>
      <c r="Y10" s="336">
        <f>IFERROR(X10/P10,"-")</f>
        <v>7200.44</v>
      </c>
      <c r="Z10" s="336">
        <f>IFERROR(X10/V10,"-")</f>
        <v>45002.75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3</v>
      </c>
      <c r="AN10" s="99">
        <f>IF(P10=0,"",IF(AM10=0,"",(AM10/P10)))</f>
        <v>0.12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0.08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11</v>
      </c>
      <c r="BO10" s="118">
        <f>IF(P10=0,"",IF(BN10=0,"",(BN10/P10)))</f>
        <v>0.44</v>
      </c>
      <c r="BP10" s="119">
        <v>3</v>
      </c>
      <c r="BQ10" s="120">
        <f>IFERROR(BP10/BN10,"-")</f>
        <v>0.27272727272727</v>
      </c>
      <c r="BR10" s="121">
        <v>74000</v>
      </c>
      <c r="BS10" s="122">
        <f>IFERROR(BR10/BN10,"-")</f>
        <v>6727.2727272727</v>
      </c>
      <c r="BT10" s="123">
        <v>1</v>
      </c>
      <c r="BU10" s="123"/>
      <c r="BV10" s="123">
        <v>2</v>
      </c>
      <c r="BW10" s="124">
        <v>6</v>
      </c>
      <c r="BX10" s="125">
        <f>IF(P10=0,"",IF(BW10=0,"",(BW10/P10)))</f>
        <v>0.24</v>
      </c>
      <c r="BY10" s="126">
        <v>1</v>
      </c>
      <c r="BZ10" s="127">
        <f>IFERROR(BY10/BW10,"-")</f>
        <v>0.16666666666667</v>
      </c>
      <c r="CA10" s="128">
        <v>38000</v>
      </c>
      <c r="CB10" s="129">
        <f>IFERROR(CA10/BW10,"-")</f>
        <v>6333.3333333333</v>
      </c>
      <c r="CC10" s="130"/>
      <c r="CD10" s="130"/>
      <c r="CE10" s="130">
        <v>1</v>
      </c>
      <c r="CF10" s="131">
        <v>3</v>
      </c>
      <c r="CG10" s="132">
        <f>IF(P10=0,"",IF(CF10=0,"",(CF10/P10)))</f>
        <v>0.12</v>
      </c>
      <c r="CH10" s="133">
        <v>1</v>
      </c>
      <c r="CI10" s="134">
        <f>IFERROR(CH10/CF10,"-")</f>
        <v>0.33333333333333</v>
      </c>
      <c r="CJ10" s="135">
        <v>68011</v>
      </c>
      <c r="CK10" s="136">
        <f>IFERROR(CJ10/CF10,"-")</f>
        <v>22670.333333333</v>
      </c>
      <c r="CL10" s="137"/>
      <c r="CM10" s="137"/>
      <c r="CN10" s="137">
        <v>1</v>
      </c>
      <c r="CO10" s="138">
        <v>4</v>
      </c>
      <c r="CP10" s="139">
        <v>180011</v>
      </c>
      <c r="CQ10" s="139">
        <v>68011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1.3421052631579</v>
      </c>
      <c r="B11" s="347" t="s">
        <v>84</v>
      </c>
      <c r="C11" s="347" t="s">
        <v>85</v>
      </c>
      <c r="D11" s="347" t="s">
        <v>79</v>
      </c>
      <c r="E11" s="347"/>
      <c r="F11" s="347" t="s">
        <v>73</v>
      </c>
      <c r="G11" s="88" t="s">
        <v>86</v>
      </c>
      <c r="H11" s="88" t="s">
        <v>81</v>
      </c>
      <c r="I11" s="88" t="s">
        <v>87</v>
      </c>
      <c r="J11" s="330">
        <v>114000</v>
      </c>
      <c r="K11" s="79">
        <v>0</v>
      </c>
      <c r="L11" s="79">
        <v>0</v>
      </c>
      <c r="M11" s="79">
        <v>50</v>
      </c>
      <c r="N11" s="89">
        <v>8</v>
      </c>
      <c r="O11" s="90">
        <v>0</v>
      </c>
      <c r="P11" s="91">
        <f>N11+O11</f>
        <v>8</v>
      </c>
      <c r="Q11" s="80">
        <f>IFERROR(P11/M11,"-")</f>
        <v>0.16</v>
      </c>
      <c r="R11" s="79">
        <v>0</v>
      </c>
      <c r="S11" s="79">
        <v>3</v>
      </c>
      <c r="T11" s="80">
        <f>IFERROR(R11/(P11),"-")</f>
        <v>0</v>
      </c>
      <c r="U11" s="336">
        <f>IFERROR(J11/SUM(N11:O12),"-")</f>
        <v>5700</v>
      </c>
      <c r="V11" s="82">
        <v>1</v>
      </c>
      <c r="W11" s="80">
        <f>IF(P11=0,"-",V11/P11)</f>
        <v>0.125</v>
      </c>
      <c r="X11" s="335">
        <v>13000</v>
      </c>
      <c r="Y11" s="336">
        <f>IFERROR(X11/P11,"-")</f>
        <v>1625</v>
      </c>
      <c r="Z11" s="336">
        <f>IFERROR(X11/V11,"-")</f>
        <v>13000</v>
      </c>
      <c r="AA11" s="330">
        <f>SUM(X11:X12)-SUM(J11:J12)</f>
        <v>39000</v>
      </c>
      <c r="AB11" s="83">
        <f>SUM(X11:X12)/SUM(J11:J12)</f>
        <v>1.3421052631579</v>
      </c>
      <c r="AC11" s="77"/>
      <c r="AD11" s="92">
        <v>1</v>
      </c>
      <c r="AE11" s="93">
        <f>IF(P11=0,"",IF(AD11=0,"",(AD11/P11)))</f>
        <v>0.125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0.375</v>
      </c>
      <c r="BG11" s="110">
        <v>1</v>
      </c>
      <c r="BH11" s="112">
        <f>IFERROR(BG11/BE11,"-")</f>
        <v>0.33333333333333</v>
      </c>
      <c r="BI11" s="113">
        <v>3000</v>
      </c>
      <c r="BJ11" s="114">
        <f>IFERROR(BI11/BE11,"-")</f>
        <v>1000</v>
      </c>
      <c r="BK11" s="115">
        <v>1</v>
      </c>
      <c r="BL11" s="115"/>
      <c r="BM11" s="115"/>
      <c r="BN11" s="117">
        <v>4</v>
      </c>
      <c r="BO11" s="118">
        <f>IF(P11=0,"",IF(BN11=0,"",(BN11/P11)))</f>
        <v>0.5</v>
      </c>
      <c r="BP11" s="119">
        <v>1</v>
      </c>
      <c r="BQ11" s="120">
        <f>IFERROR(BP11/BN11,"-")</f>
        <v>0.25</v>
      </c>
      <c r="BR11" s="121">
        <v>635000</v>
      </c>
      <c r="BS11" s="122">
        <f>IFERROR(BR11/BN11,"-")</f>
        <v>158750</v>
      </c>
      <c r="BT11" s="123"/>
      <c r="BU11" s="123"/>
      <c r="BV11" s="123">
        <v>1</v>
      </c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13000</v>
      </c>
      <c r="CQ11" s="139">
        <v>635000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47" t="s">
        <v>88</v>
      </c>
      <c r="C12" s="347"/>
      <c r="D12" s="347"/>
      <c r="E12" s="347"/>
      <c r="F12" s="347" t="s">
        <v>66</v>
      </c>
      <c r="G12" s="88"/>
      <c r="H12" s="88"/>
      <c r="I12" s="88"/>
      <c r="J12" s="330"/>
      <c r="K12" s="79">
        <v>0</v>
      </c>
      <c r="L12" s="79">
        <v>0</v>
      </c>
      <c r="M12" s="79">
        <v>26</v>
      </c>
      <c r="N12" s="89">
        <v>9</v>
      </c>
      <c r="O12" s="90">
        <v>3</v>
      </c>
      <c r="P12" s="91">
        <f>N12+O12</f>
        <v>12</v>
      </c>
      <c r="Q12" s="80">
        <f>IFERROR(P12/M12,"-")</f>
        <v>0.46153846153846</v>
      </c>
      <c r="R12" s="79">
        <v>0</v>
      </c>
      <c r="S12" s="79">
        <v>2</v>
      </c>
      <c r="T12" s="80">
        <f>IFERROR(R12/(P12),"-")</f>
        <v>0</v>
      </c>
      <c r="U12" s="336"/>
      <c r="V12" s="82">
        <v>1</v>
      </c>
      <c r="W12" s="80">
        <f>IF(P12=0,"-",V12/P12)</f>
        <v>0.083333333333333</v>
      </c>
      <c r="X12" s="335">
        <v>140000</v>
      </c>
      <c r="Y12" s="336">
        <f>IFERROR(X12/P12,"-")</f>
        <v>11666.666666667</v>
      </c>
      <c r="Z12" s="336">
        <f>IFERROR(X12/V12,"-")</f>
        <v>140000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0.083333333333333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0.083333333333333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0.083333333333333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4</v>
      </c>
      <c r="BO12" s="118">
        <f>IF(P12=0,"",IF(BN12=0,"",(BN12/P12)))</f>
        <v>0.33333333333333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3</v>
      </c>
      <c r="BX12" s="125">
        <f>IF(P12=0,"",IF(BW12=0,"",(BW12/P12)))</f>
        <v>0.25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2</v>
      </c>
      <c r="CG12" s="132">
        <f>IF(P12=0,"",IF(CF12=0,"",(CF12/P12)))</f>
        <v>0.16666666666667</v>
      </c>
      <c r="CH12" s="133">
        <v>1</v>
      </c>
      <c r="CI12" s="134">
        <f>IFERROR(CH12/CF12,"-")</f>
        <v>0.5</v>
      </c>
      <c r="CJ12" s="135">
        <v>140000</v>
      </c>
      <c r="CK12" s="136">
        <f>IFERROR(CJ12/CF12,"-")</f>
        <v>70000</v>
      </c>
      <c r="CL12" s="137"/>
      <c r="CM12" s="137"/>
      <c r="CN12" s="137">
        <v>1</v>
      </c>
      <c r="CO12" s="138">
        <v>1</v>
      </c>
      <c r="CP12" s="139">
        <v>140000</v>
      </c>
      <c r="CQ12" s="139">
        <v>140000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30"/>
      <c r="B13" s="85"/>
      <c r="C13" s="86"/>
      <c r="D13" s="86"/>
      <c r="E13" s="86"/>
      <c r="F13" s="87"/>
      <c r="G13" s="88"/>
      <c r="H13" s="88"/>
      <c r="I13" s="88"/>
      <c r="J13" s="331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7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30"/>
      <c r="B14" s="37"/>
      <c r="C14" s="21"/>
      <c r="D14" s="21"/>
      <c r="E14" s="21"/>
      <c r="F14" s="22"/>
      <c r="G14" s="36"/>
      <c r="H14" s="36"/>
      <c r="I14" s="73"/>
      <c r="J14" s="332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9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19">
        <f>AB15</f>
        <v>1.3169699453552</v>
      </c>
      <c r="B15" s="39"/>
      <c r="C15" s="39"/>
      <c r="D15" s="39"/>
      <c r="E15" s="39"/>
      <c r="F15" s="39"/>
      <c r="G15" s="40" t="s">
        <v>89</v>
      </c>
      <c r="H15" s="40"/>
      <c r="I15" s="40"/>
      <c r="J15" s="333">
        <f>SUM(J6:J14)</f>
        <v>366000</v>
      </c>
      <c r="K15" s="41">
        <f>SUM(K6:K14)</f>
        <v>0</v>
      </c>
      <c r="L15" s="41">
        <f>SUM(L6:L14)</f>
        <v>0</v>
      </c>
      <c r="M15" s="41">
        <f>SUM(M6:M14)</f>
        <v>452</v>
      </c>
      <c r="N15" s="41">
        <f>SUM(N6:N14)</f>
        <v>128</v>
      </c>
      <c r="O15" s="41">
        <f>SUM(O6:O14)</f>
        <v>5</v>
      </c>
      <c r="P15" s="41">
        <f>SUM(P6:P14)</f>
        <v>133</v>
      </c>
      <c r="Q15" s="42">
        <f>IFERROR(P15/M15,"-")</f>
        <v>0.29424778761062</v>
      </c>
      <c r="R15" s="76">
        <f>SUM(R6:R14)</f>
        <v>13</v>
      </c>
      <c r="S15" s="76">
        <f>SUM(S6:S14)</f>
        <v>25</v>
      </c>
      <c r="T15" s="42">
        <f>IFERROR(R15/P15,"-")</f>
        <v>0.097744360902256</v>
      </c>
      <c r="U15" s="338">
        <f>IFERROR(J15/P15,"-")</f>
        <v>2751.8796992481</v>
      </c>
      <c r="V15" s="44">
        <f>SUM(V6:V14)</f>
        <v>15</v>
      </c>
      <c r="W15" s="42">
        <f>IFERROR(V15/P15,"-")</f>
        <v>0.11278195488722</v>
      </c>
      <c r="X15" s="333">
        <f>SUM(X6:X14)</f>
        <v>482011</v>
      </c>
      <c r="Y15" s="333">
        <f>IFERROR(X15/P15,"-")</f>
        <v>3624.1428571429</v>
      </c>
      <c r="Z15" s="333">
        <f>IFERROR(X15/V15,"-")</f>
        <v>32134.066666667</v>
      </c>
      <c r="AA15" s="333">
        <f>X15-J15</f>
        <v>116011</v>
      </c>
      <c r="AB15" s="45">
        <f>X15/J15</f>
        <v>1.3169699453552</v>
      </c>
      <c r="AC15" s="58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8"/>
    <mergeCell ref="J7:J8"/>
    <mergeCell ref="U7:U8"/>
    <mergeCell ref="AA7:AA8"/>
    <mergeCell ref="AB7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90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91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92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93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94</v>
      </c>
      <c r="C6" s="347" t="s">
        <v>95</v>
      </c>
      <c r="D6" s="347" t="s">
        <v>96</v>
      </c>
      <c r="E6" s="175" t="s">
        <v>97</v>
      </c>
      <c r="F6" s="175" t="s">
        <v>98</v>
      </c>
      <c r="G6" s="340">
        <v>0</v>
      </c>
      <c r="H6" s="340">
        <v>3000</v>
      </c>
      <c r="I6" s="176">
        <v>0</v>
      </c>
      <c r="J6" s="176">
        <v>0</v>
      </c>
      <c r="K6" s="176">
        <v>1950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99</v>
      </c>
      <c r="C7" s="347"/>
      <c r="D7" s="347" t="s">
        <v>100</v>
      </c>
      <c r="E7" s="175" t="s">
        <v>101</v>
      </c>
      <c r="F7" s="175" t="s">
        <v>98</v>
      </c>
      <c r="G7" s="340">
        <v>0</v>
      </c>
      <c r="H7" s="340"/>
      <c r="I7" s="176">
        <v>0</v>
      </c>
      <c r="J7" s="176">
        <v>0</v>
      </c>
      <c r="K7" s="176">
        <v>0</v>
      </c>
      <c r="L7" s="177">
        <v>4</v>
      </c>
      <c r="M7" s="178">
        <v>4</v>
      </c>
      <c r="N7" s="179" t="str">
        <f>IFERROR(L7/K7,"-")</f>
        <v>-</v>
      </c>
      <c r="O7" s="176">
        <v>0</v>
      </c>
      <c r="P7" s="176">
        <v>2</v>
      </c>
      <c r="Q7" s="179">
        <f>IFERROR(O7/L7,"-")</f>
        <v>0</v>
      </c>
      <c r="R7" s="180">
        <f>IFERROR(G7/SUM(L7:L7),"-")</f>
        <v>0</v>
      </c>
      <c r="S7" s="181">
        <v>0</v>
      </c>
      <c r="T7" s="179">
        <f>IF(L7=0,"-",S7/L7)</f>
        <v>0</v>
      </c>
      <c r="U7" s="345"/>
      <c r="V7" s="346">
        <f>IFERROR(U7/L7,"-")</f>
        <v>0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>
        <f>IF(L7=0,"",IF(AS7=0,"",(AS7/L7)))</f>
        <v>0</v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>
        <v>2</v>
      </c>
      <c r="BC7" s="203">
        <f>IF(L7=0,"",IF(BB7=0,"",(BB7/L7)))</f>
        <v>0.5</v>
      </c>
      <c r="BD7" s="202"/>
      <c r="BE7" s="204">
        <f>IFERROR(BD7/BB7,"-")</f>
        <v>0</v>
      </c>
      <c r="BF7" s="205"/>
      <c r="BG7" s="206">
        <f>IFERROR(BF7/BB7,"-")</f>
        <v>0</v>
      </c>
      <c r="BH7" s="207"/>
      <c r="BI7" s="207"/>
      <c r="BJ7" s="207"/>
      <c r="BK7" s="208">
        <v>1</v>
      </c>
      <c r="BL7" s="209">
        <f>IF(L7=0,"",IF(BK7=0,"",(BK7/L7)))</f>
        <v>0.25</v>
      </c>
      <c r="BM7" s="210"/>
      <c r="BN7" s="211">
        <f>IFERROR(BM7/BK7,"-")</f>
        <v>0</v>
      </c>
      <c r="BO7" s="212"/>
      <c r="BP7" s="213">
        <f>IFERROR(BO7/BK7,"-")</f>
        <v>0</v>
      </c>
      <c r="BQ7" s="214"/>
      <c r="BR7" s="214"/>
      <c r="BS7" s="214"/>
      <c r="BT7" s="215">
        <v>1</v>
      </c>
      <c r="BU7" s="216">
        <f>IF(L7=0,"",IF(BT7=0,"",(BT7/L7)))</f>
        <v>0.25</v>
      </c>
      <c r="BV7" s="217"/>
      <c r="BW7" s="218">
        <f>IFERROR(BV7/BT7,"-")</f>
        <v>0</v>
      </c>
      <c r="BX7" s="219"/>
      <c r="BY7" s="220">
        <f>IFERROR(BX7/BT7,"-")</f>
        <v>0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102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1950</v>
      </c>
      <c r="L10" s="250">
        <f>SUM(L6:L9)</f>
        <v>4</v>
      </c>
      <c r="M10" s="250">
        <f>SUM(M6:M9)</f>
        <v>4</v>
      </c>
      <c r="N10" s="252">
        <f>IFERROR(L10/K10,"-")</f>
        <v>0.0020512820512821</v>
      </c>
      <c r="O10" s="253">
        <f>SUM(O6:O9)</f>
        <v>0</v>
      </c>
      <c r="P10" s="253">
        <f>SUM(P6:P9)</f>
        <v>2</v>
      </c>
      <c r="Q10" s="252">
        <f>IFERROR(O10/L10,"-")</f>
        <v>0</v>
      </c>
      <c r="R10" s="254">
        <f>IFERROR(G10/L10,"-")</f>
        <v>0</v>
      </c>
      <c r="S10" s="255">
        <f>SUM(S6:S9)</f>
        <v>0</v>
      </c>
      <c r="T10" s="252">
        <f>IFERROR(S10/L10,"-")</f>
        <v>0</v>
      </c>
      <c r="U10" s="343">
        <f>SUM(U6:U9)</f>
        <v>0</v>
      </c>
      <c r="V10" s="343">
        <f>IFERROR(U10/L10,"-")</f>
        <v>0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103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91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1.7237104621452</v>
      </c>
      <c r="B6" s="347" t="s">
        <v>104</v>
      </c>
      <c r="C6" s="347" t="s">
        <v>105</v>
      </c>
      <c r="D6" s="347" t="s">
        <v>106</v>
      </c>
      <c r="E6" s="175" t="s">
        <v>107</v>
      </c>
      <c r="F6" s="175" t="s">
        <v>98</v>
      </c>
      <c r="G6" s="340">
        <v>1371344</v>
      </c>
      <c r="H6" s="176">
        <v>0</v>
      </c>
      <c r="I6" s="176">
        <v>0</v>
      </c>
      <c r="J6" s="176">
        <v>33492</v>
      </c>
      <c r="K6" s="177">
        <v>474</v>
      </c>
      <c r="L6" s="179">
        <f>IFERROR(K6/J6,"-")</f>
        <v>0.014152633464708</v>
      </c>
      <c r="M6" s="176">
        <v>15</v>
      </c>
      <c r="N6" s="176">
        <v>194</v>
      </c>
      <c r="O6" s="179">
        <f>IFERROR(M6/(K6),"-")</f>
        <v>0.031645569620253</v>
      </c>
      <c r="P6" s="180">
        <f>IFERROR(G6/SUM(K6:K6),"-")</f>
        <v>2893.1308016878</v>
      </c>
      <c r="Q6" s="181">
        <v>58</v>
      </c>
      <c r="R6" s="179">
        <f>IF(K6=0,"-",Q6/K6)</f>
        <v>0.12236286919831</v>
      </c>
      <c r="S6" s="345">
        <v>2363800</v>
      </c>
      <c r="T6" s="346">
        <f>IFERROR(S6/K6,"-")</f>
        <v>4986.9198312236</v>
      </c>
      <c r="U6" s="346">
        <f>IFERROR(S6/Q6,"-")</f>
        <v>40755.172413793</v>
      </c>
      <c r="V6" s="340">
        <f>SUM(S6:S6)-SUM(G6:G6)</f>
        <v>992456</v>
      </c>
      <c r="W6" s="183">
        <f>SUM(S6:S6)/SUM(G6:G6)</f>
        <v>1.7237104621452</v>
      </c>
      <c r="Y6" s="184">
        <v>22</v>
      </c>
      <c r="Z6" s="185">
        <f>IF(K6=0,"",IF(Y6=0,"",(Y6/K6)))</f>
        <v>0.046413502109705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17</v>
      </c>
      <c r="AI6" s="191">
        <f>IF(K6=0,"",IF(AH6=0,"",(AH6/K6)))</f>
        <v>0.035864978902954</v>
      </c>
      <c r="AJ6" s="190">
        <v>1</v>
      </c>
      <c r="AK6" s="192">
        <f>IFERROR(AJ6/AH6,"-")</f>
        <v>0.058823529411765</v>
      </c>
      <c r="AL6" s="193">
        <v>3000</v>
      </c>
      <c r="AM6" s="194">
        <f>IFERROR(AL6/AH6,"-")</f>
        <v>176.47058823529</v>
      </c>
      <c r="AN6" s="195">
        <v>1</v>
      </c>
      <c r="AO6" s="195"/>
      <c r="AP6" s="195"/>
      <c r="AQ6" s="196">
        <v>86</v>
      </c>
      <c r="AR6" s="197">
        <f>IF(K6=0,"",IF(AQ6=0,"",(AQ6/K6)))</f>
        <v>0.18143459915612</v>
      </c>
      <c r="AS6" s="196">
        <v>8</v>
      </c>
      <c r="AT6" s="198">
        <f>IFERROR(AS6/AQ6,"-")</f>
        <v>0.093023255813953</v>
      </c>
      <c r="AU6" s="199">
        <v>52000</v>
      </c>
      <c r="AV6" s="200">
        <f>IFERROR(AU6/AQ6,"-")</f>
        <v>604.6511627907</v>
      </c>
      <c r="AW6" s="201">
        <v>4</v>
      </c>
      <c r="AX6" s="201">
        <v>3</v>
      </c>
      <c r="AY6" s="201">
        <v>1</v>
      </c>
      <c r="AZ6" s="202">
        <v>153</v>
      </c>
      <c r="BA6" s="203">
        <f>IF(K6=0,"",IF(AZ6=0,"",(AZ6/K6)))</f>
        <v>0.32278481012658</v>
      </c>
      <c r="BB6" s="202">
        <v>13</v>
      </c>
      <c r="BC6" s="204">
        <f>IFERROR(BB6/AZ6,"-")</f>
        <v>0.084967320261438</v>
      </c>
      <c r="BD6" s="205">
        <v>291000</v>
      </c>
      <c r="BE6" s="206">
        <f>IFERROR(BD6/AZ6,"-")</f>
        <v>1901.9607843137</v>
      </c>
      <c r="BF6" s="207">
        <v>7</v>
      </c>
      <c r="BG6" s="207">
        <v>2</v>
      </c>
      <c r="BH6" s="207">
        <v>4</v>
      </c>
      <c r="BI6" s="208">
        <v>130</v>
      </c>
      <c r="BJ6" s="209">
        <f>IF(K6=0,"",IF(BI6=0,"",(BI6/K6)))</f>
        <v>0.27426160337553</v>
      </c>
      <c r="BK6" s="210">
        <v>18</v>
      </c>
      <c r="BL6" s="211">
        <f>IFERROR(BK6/BI6,"-")</f>
        <v>0.13846153846154</v>
      </c>
      <c r="BM6" s="212">
        <v>1378000</v>
      </c>
      <c r="BN6" s="213">
        <f>IFERROR(BM6/BI6,"-")</f>
        <v>10600</v>
      </c>
      <c r="BO6" s="214">
        <v>9</v>
      </c>
      <c r="BP6" s="214">
        <v>3</v>
      </c>
      <c r="BQ6" s="214">
        <v>6</v>
      </c>
      <c r="BR6" s="215">
        <v>53</v>
      </c>
      <c r="BS6" s="216">
        <f>IF(K6=0,"",IF(BR6=0,"",(BR6/K6)))</f>
        <v>0.11181434599156</v>
      </c>
      <c r="BT6" s="217">
        <v>11</v>
      </c>
      <c r="BU6" s="218">
        <f>IFERROR(BT6/BR6,"-")</f>
        <v>0.20754716981132</v>
      </c>
      <c r="BV6" s="219">
        <v>541000</v>
      </c>
      <c r="BW6" s="220">
        <f>IFERROR(BV6/BR6,"-")</f>
        <v>10207.547169811</v>
      </c>
      <c r="BX6" s="221">
        <v>2</v>
      </c>
      <c r="BY6" s="221">
        <v>3</v>
      </c>
      <c r="BZ6" s="221">
        <v>6</v>
      </c>
      <c r="CA6" s="222">
        <v>13</v>
      </c>
      <c r="CB6" s="223">
        <f>IF(K6=0,"",IF(CA6=0,"",(CA6/K6)))</f>
        <v>0.027426160337553</v>
      </c>
      <c r="CC6" s="224">
        <v>7</v>
      </c>
      <c r="CD6" s="225">
        <f>IFERROR(CC6/CA6,"-")</f>
        <v>0.53846153846154</v>
      </c>
      <c r="CE6" s="226">
        <v>98800</v>
      </c>
      <c r="CF6" s="227">
        <f>IFERROR(CE6/CA6,"-")</f>
        <v>7600</v>
      </c>
      <c r="CG6" s="228">
        <v>3</v>
      </c>
      <c r="CH6" s="228">
        <v>1</v>
      </c>
      <c r="CI6" s="228">
        <v>3</v>
      </c>
      <c r="CJ6" s="229">
        <v>58</v>
      </c>
      <c r="CK6" s="230">
        <v>2363800</v>
      </c>
      <c r="CL6" s="230">
        <v>1068000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1.751517266854</v>
      </c>
      <c r="B7" s="347" t="s">
        <v>108</v>
      </c>
      <c r="C7" s="347" t="s">
        <v>109</v>
      </c>
      <c r="D7" s="347" t="s">
        <v>110</v>
      </c>
      <c r="E7" s="175" t="s">
        <v>111</v>
      </c>
      <c r="F7" s="175" t="s">
        <v>98</v>
      </c>
      <c r="G7" s="340">
        <v>11841358</v>
      </c>
      <c r="H7" s="176">
        <v>0</v>
      </c>
      <c r="I7" s="176">
        <v>0</v>
      </c>
      <c r="J7" s="176">
        <v>600141</v>
      </c>
      <c r="K7" s="177">
        <v>4466</v>
      </c>
      <c r="L7" s="179">
        <f>IFERROR(K7/J7,"-")</f>
        <v>0.0074415845609615</v>
      </c>
      <c r="M7" s="176">
        <v>118</v>
      </c>
      <c r="N7" s="176">
        <v>1836</v>
      </c>
      <c r="O7" s="179">
        <f>IFERROR(M7/(K7),"-")</f>
        <v>0.026421854008061</v>
      </c>
      <c r="P7" s="180">
        <f>IFERROR(G7/SUM(K7:K7),"-")</f>
        <v>2651.4460367219</v>
      </c>
      <c r="Q7" s="181">
        <v>485</v>
      </c>
      <c r="R7" s="179">
        <f>IF(K7=0,"-",Q7/K7)</f>
        <v>0.10859829825347</v>
      </c>
      <c r="S7" s="345">
        <v>20740343</v>
      </c>
      <c r="T7" s="346">
        <f>IFERROR(S7/K7,"-")</f>
        <v>4644.0535154501</v>
      </c>
      <c r="U7" s="346">
        <f>IFERROR(S7/Q7,"-")</f>
        <v>42763.593814433</v>
      </c>
      <c r="V7" s="340">
        <f>SUM(S7:S7)-SUM(G7:G7)</f>
        <v>8898985</v>
      </c>
      <c r="W7" s="183">
        <f>SUM(S7:S7)/SUM(G7:G7)</f>
        <v>1.751517266854</v>
      </c>
      <c r="Y7" s="184">
        <v>100</v>
      </c>
      <c r="Z7" s="185">
        <f>IF(K7=0,"",IF(Y7=0,"",(Y7/K7)))</f>
        <v>0.022391401701747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25</v>
      </c>
      <c r="AI7" s="191">
        <f>IF(K7=0,"",IF(AH7=0,"",(AH7/K7)))</f>
        <v>0.0055978504254366</v>
      </c>
      <c r="AJ7" s="190">
        <v>1</v>
      </c>
      <c r="AK7" s="192">
        <f>IFERROR(AJ7/AH7,"-")</f>
        <v>0.04</v>
      </c>
      <c r="AL7" s="193">
        <v>1000</v>
      </c>
      <c r="AM7" s="194">
        <f>IFERROR(AL7/AH7,"-")</f>
        <v>40</v>
      </c>
      <c r="AN7" s="195">
        <v>1</v>
      </c>
      <c r="AO7" s="195"/>
      <c r="AP7" s="195"/>
      <c r="AQ7" s="196">
        <v>129</v>
      </c>
      <c r="AR7" s="197">
        <f>IF(K7=0,"",IF(AQ7=0,"",(AQ7/K7)))</f>
        <v>0.028884908195253</v>
      </c>
      <c r="AS7" s="196">
        <v>5</v>
      </c>
      <c r="AT7" s="198">
        <f>IFERROR(AS7/AQ7,"-")</f>
        <v>0.038759689922481</v>
      </c>
      <c r="AU7" s="199">
        <v>31000</v>
      </c>
      <c r="AV7" s="200">
        <f>IFERROR(AU7/AQ7,"-")</f>
        <v>240.31007751938</v>
      </c>
      <c r="AW7" s="201">
        <v>3</v>
      </c>
      <c r="AX7" s="201"/>
      <c r="AY7" s="201">
        <v>2</v>
      </c>
      <c r="AZ7" s="202">
        <v>2336</v>
      </c>
      <c r="BA7" s="203">
        <f>IF(K7=0,"",IF(AZ7=0,"",(AZ7/K7)))</f>
        <v>0.5230631437528</v>
      </c>
      <c r="BB7" s="202">
        <v>221</v>
      </c>
      <c r="BC7" s="204">
        <f>IFERROR(BB7/AZ7,"-")</f>
        <v>0.094606164383562</v>
      </c>
      <c r="BD7" s="205">
        <v>4391000</v>
      </c>
      <c r="BE7" s="206">
        <f>IFERROR(BD7/AZ7,"-")</f>
        <v>1879.7089041096</v>
      </c>
      <c r="BF7" s="207">
        <v>119</v>
      </c>
      <c r="BG7" s="207">
        <v>37</v>
      </c>
      <c r="BH7" s="207">
        <v>65</v>
      </c>
      <c r="BI7" s="208">
        <v>1335</v>
      </c>
      <c r="BJ7" s="209">
        <f>IF(K7=0,"",IF(BI7=0,"",(BI7/K7)))</f>
        <v>0.29892521271832</v>
      </c>
      <c r="BK7" s="210">
        <v>164</v>
      </c>
      <c r="BL7" s="211">
        <f>IFERROR(BK7/BI7,"-")</f>
        <v>0.12284644194757</v>
      </c>
      <c r="BM7" s="212">
        <v>6267000</v>
      </c>
      <c r="BN7" s="213">
        <f>IFERROR(BM7/BI7,"-")</f>
        <v>4694.3820224719</v>
      </c>
      <c r="BO7" s="214">
        <v>68</v>
      </c>
      <c r="BP7" s="214">
        <v>36</v>
      </c>
      <c r="BQ7" s="214">
        <v>60</v>
      </c>
      <c r="BR7" s="215">
        <v>469</v>
      </c>
      <c r="BS7" s="216">
        <f>IF(K7=0,"",IF(BR7=0,"",(BR7/K7)))</f>
        <v>0.10501567398119</v>
      </c>
      <c r="BT7" s="217">
        <v>83</v>
      </c>
      <c r="BU7" s="218">
        <f>IFERROR(BT7/BR7,"-")</f>
        <v>0.17697228144989</v>
      </c>
      <c r="BV7" s="219">
        <v>9725343</v>
      </c>
      <c r="BW7" s="220">
        <f>IFERROR(BV7/BR7,"-")</f>
        <v>20736.33901919</v>
      </c>
      <c r="BX7" s="221">
        <v>21</v>
      </c>
      <c r="BY7" s="221">
        <v>10</v>
      </c>
      <c r="BZ7" s="221">
        <v>52</v>
      </c>
      <c r="CA7" s="222">
        <v>72</v>
      </c>
      <c r="CB7" s="223">
        <f>IF(K7=0,"",IF(CA7=0,"",(CA7/K7)))</f>
        <v>0.016121809225258</v>
      </c>
      <c r="CC7" s="224">
        <v>11</v>
      </c>
      <c r="CD7" s="225">
        <f>IFERROR(CC7/CA7,"-")</f>
        <v>0.15277777777778</v>
      </c>
      <c r="CE7" s="226">
        <v>325000</v>
      </c>
      <c r="CF7" s="227">
        <f>IFERROR(CE7/CA7,"-")</f>
        <v>4513.8888888889</v>
      </c>
      <c r="CG7" s="228">
        <v>1</v>
      </c>
      <c r="CH7" s="228">
        <v>5</v>
      </c>
      <c r="CI7" s="228">
        <v>5</v>
      </c>
      <c r="CJ7" s="229">
        <v>485</v>
      </c>
      <c r="CK7" s="230">
        <v>20740343</v>
      </c>
      <c r="CL7" s="230">
        <v>1639000</v>
      </c>
      <c r="CM7" s="230">
        <v>91000</v>
      </c>
      <c r="CN7" s="231" t="str">
        <f>IF(AND(CL7=0,CM7=0),"",IF(AND(CL7&lt;=100000,CM7&lt;=100000),"",IF(CL7/CK7&gt;0.7,"男高",IF(CM7/CK7&gt;0.7,"女高",""))))</f>
        <v/>
      </c>
    </row>
    <row r="8" spans="1:94">
      <c r="A8" s="174" t="str">
        <f>W8</f>
        <v>0</v>
      </c>
      <c r="B8" s="347" t="s">
        <v>112</v>
      </c>
      <c r="C8" s="347" t="s">
        <v>109</v>
      </c>
      <c r="D8" s="347" t="s">
        <v>110</v>
      </c>
      <c r="E8" s="175" t="s">
        <v>113</v>
      </c>
      <c r="F8" s="175" t="s">
        <v>98</v>
      </c>
      <c r="G8" s="340">
        <v>0</v>
      </c>
      <c r="H8" s="176">
        <v>0</v>
      </c>
      <c r="I8" s="176">
        <v>0</v>
      </c>
      <c r="J8" s="176">
        <v>7</v>
      </c>
      <c r="K8" s="177">
        <v>0</v>
      </c>
      <c r="L8" s="179">
        <f>IFERROR(K8/J8,"-")</f>
        <v>0</v>
      </c>
      <c r="M8" s="176">
        <v>0</v>
      </c>
      <c r="N8" s="176">
        <v>0</v>
      </c>
      <c r="O8" s="179" t="str">
        <f>IFERROR(M8/(K8),"-")</f>
        <v>-</v>
      </c>
      <c r="P8" s="180" t="str">
        <f>IFERROR(G8/SUM(K8:K8),"-")</f>
        <v>-</v>
      </c>
      <c r="Q8" s="181">
        <v>0</v>
      </c>
      <c r="R8" s="179" t="str">
        <f>IF(K8=0,"-",Q8/K8)</f>
        <v>-</v>
      </c>
      <c r="S8" s="345"/>
      <c r="T8" s="346" t="str">
        <f>IFERROR(S8/K8,"-")</f>
        <v>-</v>
      </c>
      <c r="U8" s="346" t="str">
        <f>IFERROR(S8/Q8,"-")</f>
        <v>-</v>
      </c>
      <c r="V8" s="340">
        <f>SUM(S8:S8)-SUM(G8:G8)</f>
        <v>0</v>
      </c>
      <c r="W8" s="183" t="str">
        <f>SUM(S8:S8)/SUM(G8:G8)</f>
        <v>0</v>
      </c>
      <c r="Y8" s="184"/>
      <c r="Z8" s="185" t="str">
        <f>IF(K8=0,"",IF(Y8=0,"",(Y8/K8)))</f>
        <v/>
      </c>
      <c r="AA8" s="184"/>
      <c r="AB8" s="186" t="str">
        <f>IFERROR(AA8/Y8,"-")</f>
        <v>-</v>
      </c>
      <c r="AC8" s="187"/>
      <c r="AD8" s="188" t="str">
        <f>IFERROR(AC8/Y8,"-")</f>
        <v>-</v>
      </c>
      <c r="AE8" s="189"/>
      <c r="AF8" s="189"/>
      <c r="AG8" s="189"/>
      <c r="AH8" s="190"/>
      <c r="AI8" s="191" t="str">
        <f>IF(K8=0,"",IF(AH8=0,"",(AH8/K8)))</f>
        <v/>
      </c>
      <c r="AJ8" s="190"/>
      <c r="AK8" s="192" t="str">
        <f>IFERROR(AJ8/AH8,"-")</f>
        <v>-</v>
      </c>
      <c r="AL8" s="193"/>
      <c r="AM8" s="194" t="str">
        <f>IFERROR(AL8/AH8,"-")</f>
        <v>-</v>
      </c>
      <c r="AN8" s="195"/>
      <c r="AO8" s="195"/>
      <c r="AP8" s="195"/>
      <c r="AQ8" s="196"/>
      <c r="AR8" s="197" t="str">
        <f>IF(K8=0,"",IF(AQ8=0,"",(AQ8/K8)))</f>
        <v/>
      </c>
      <c r="AS8" s="196"/>
      <c r="AT8" s="198" t="str">
        <f>IFERROR(AS8/AQ8,"-")</f>
        <v>-</v>
      </c>
      <c r="AU8" s="199"/>
      <c r="AV8" s="200" t="str">
        <f>IFERROR(AU8/AQ8,"-")</f>
        <v>-</v>
      </c>
      <c r="AW8" s="201"/>
      <c r="AX8" s="201"/>
      <c r="AY8" s="201"/>
      <c r="AZ8" s="202"/>
      <c r="BA8" s="203" t="str">
        <f>IF(K8=0,"",IF(AZ8=0,"",(AZ8/K8)))</f>
        <v/>
      </c>
      <c r="BB8" s="202"/>
      <c r="BC8" s="204" t="str">
        <f>IFERROR(BB8/AZ8,"-")</f>
        <v>-</v>
      </c>
      <c r="BD8" s="205"/>
      <c r="BE8" s="206" t="str">
        <f>IFERROR(BD8/AZ8,"-")</f>
        <v>-</v>
      </c>
      <c r="BF8" s="207"/>
      <c r="BG8" s="207"/>
      <c r="BH8" s="207"/>
      <c r="BI8" s="208"/>
      <c r="BJ8" s="209" t="str">
        <f>IF(K8=0,"",IF(BI8=0,"",(BI8/K8)))</f>
        <v/>
      </c>
      <c r="BK8" s="210"/>
      <c r="BL8" s="211" t="str">
        <f>IFERROR(BK8/BI8,"-")</f>
        <v>-</v>
      </c>
      <c r="BM8" s="212"/>
      <c r="BN8" s="213" t="str">
        <f>IFERROR(BM8/BI8,"-")</f>
        <v>-</v>
      </c>
      <c r="BO8" s="214"/>
      <c r="BP8" s="214"/>
      <c r="BQ8" s="214"/>
      <c r="BR8" s="215"/>
      <c r="BS8" s="216" t="str">
        <f>IF(K8=0,"",IF(BR8=0,"",(BR8/K8)))</f>
        <v/>
      </c>
      <c r="BT8" s="217"/>
      <c r="BU8" s="218" t="str">
        <f>IFERROR(BT8/BR8,"-")</f>
        <v>-</v>
      </c>
      <c r="BV8" s="219"/>
      <c r="BW8" s="220" t="str">
        <f>IFERROR(BV8/BR8,"-")</f>
        <v>-</v>
      </c>
      <c r="BX8" s="221"/>
      <c r="BY8" s="221"/>
      <c r="BZ8" s="221"/>
      <c r="CA8" s="222"/>
      <c r="CB8" s="223" t="str">
        <f>IF(K8=0,"",IF(CA8=0,"",(CA8/K8)))</f>
        <v/>
      </c>
      <c r="CC8" s="224"/>
      <c r="CD8" s="225" t="str">
        <f>IFERROR(CC8/CA8,"-")</f>
        <v>-</v>
      </c>
      <c r="CE8" s="226"/>
      <c r="CF8" s="227" t="str">
        <f>IFERROR(CE8/CA8,"-")</f>
        <v>-</v>
      </c>
      <c r="CG8" s="228"/>
      <c r="CH8" s="228"/>
      <c r="CI8" s="228"/>
      <c r="CJ8" s="229">
        <v>0</v>
      </c>
      <c r="CK8" s="230"/>
      <c r="CL8" s="230"/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>
        <f>W9</f>
        <v>2.5556177508169</v>
      </c>
      <c r="B9" s="347" t="s">
        <v>114</v>
      </c>
      <c r="C9" s="347" t="s">
        <v>109</v>
      </c>
      <c r="D9" s="347" t="s">
        <v>110</v>
      </c>
      <c r="E9" s="175" t="s">
        <v>115</v>
      </c>
      <c r="F9" s="175" t="s">
        <v>98</v>
      </c>
      <c r="G9" s="340">
        <v>614552</v>
      </c>
      <c r="H9" s="176">
        <v>0</v>
      </c>
      <c r="I9" s="176">
        <v>0</v>
      </c>
      <c r="J9" s="176">
        <v>9454</v>
      </c>
      <c r="K9" s="177">
        <v>246</v>
      </c>
      <c r="L9" s="179">
        <f>IFERROR(K9/J9,"-")</f>
        <v>0.026020731965306</v>
      </c>
      <c r="M9" s="176">
        <v>7</v>
      </c>
      <c r="N9" s="176">
        <v>111</v>
      </c>
      <c r="O9" s="179">
        <f>IFERROR(M9/(K9),"-")</f>
        <v>0.028455284552846</v>
      </c>
      <c r="P9" s="180">
        <f>IFERROR(G9/SUM(K9:K9),"-")</f>
        <v>2498.1788617886</v>
      </c>
      <c r="Q9" s="181">
        <v>30</v>
      </c>
      <c r="R9" s="179">
        <f>IF(K9=0,"-",Q9/K9)</f>
        <v>0.1219512195122</v>
      </c>
      <c r="S9" s="345">
        <v>1570560</v>
      </c>
      <c r="T9" s="346">
        <f>IFERROR(S9/K9,"-")</f>
        <v>6384.3902439024</v>
      </c>
      <c r="U9" s="346">
        <f>IFERROR(S9/Q9,"-")</f>
        <v>52352</v>
      </c>
      <c r="V9" s="340">
        <f>SUM(S9:S9)-SUM(G9:G9)</f>
        <v>956008</v>
      </c>
      <c r="W9" s="183">
        <f>SUM(S9:S9)/SUM(G9:G9)</f>
        <v>2.5556177508169</v>
      </c>
      <c r="Y9" s="184">
        <v>32</v>
      </c>
      <c r="Z9" s="185">
        <f>IF(K9=0,"",IF(Y9=0,"",(Y9/K9)))</f>
        <v>0.13008130081301</v>
      </c>
      <c r="AA9" s="184"/>
      <c r="AB9" s="186">
        <f>IFERROR(AA9/Y9,"-")</f>
        <v>0</v>
      </c>
      <c r="AC9" s="187"/>
      <c r="AD9" s="188">
        <f>IFERROR(AC9/Y9,"-")</f>
        <v>0</v>
      </c>
      <c r="AE9" s="189"/>
      <c r="AF9" s="189"/>
      <c r="AG9" s="189"/>
      <c r="AH9" s="190">
        <v>30</v>
      </c>
      <c r="AI9" s="191">
        <f>IF(K9=0,"",IF(AH9=0,"",(AH9/K9)))</f>
        <v>0.1219512195122</v>
      </c>
      <c r="AJ9" s="190">
        <v>2</v>
      </c>
      <c r="AK9" s="192">
        <f>IFERROR(AJ9/AH9,"-")</f>
        <v>0.066666666666667</v>
      </c>
      <c r="AL9" s="193">
        <v>4000</v>
      </c>
      <c r="AM9" s="194">
        <f>IFERROR(AL9/AH9,"-")</f>
        <v>133.33333333333</v>
      </c>
      <c r="AN9" s="195">
        <v>2</v>
      </c>
      <c r="AO9" s="195"/>
      <c r="AP9" s="195"/>
      <c r="AQ9" s="196">
        <v>13</v>
      </c>
      <c r="AR9" s="197">
        <f>IF(K9=0,"",IF(AQ9=0,"",(AQ9/K9)))</f>
        <v>0.052845528455285</v>
      </c>
      <c r="AS9" s="196">
        <v>1</v>
      </c>
      <c r="AT9" s="198">
        <f>IFERROR(AS9/AQ9,"-")</f>
        <v>0.076923076923077</v>
      </c>
      <c r="AU9" s="199">
        <v>31000</v>
      </c>
      <c r="AV9" s="200">
        <f>IFERROR(AU9/AQ9,"-")</f>
        <v>2384.6153846154</v>
      </c>
      <c r="AW9" s="201"/>
      <c r="AX9" s="201"/>
      <c r="AY9" s="201">
        <v>1</v>
      </c>
      <c r="AZ9" s="202">
        <v>53</v>
      </c>
      <c r="BA9" s="203">
        <f>IF(K9=0,"",IF(AZ9=0,"",(AZ9/K9)))</f>
        <v>0.21544715447154</v>
      </c>
      <c r="BB9" s="202">
        <v>6</v>
      </c>
      <c r="BC9" s="204">
        <f>IFERROR(BB9/AZ9,"-")</f>
        <v>0.11320754716981</v>
      </c>
      <c r="BD9" s="205">
        <v>51000</v>
      </c>
      <c r="BE9" s="206">
        <f>IFERROR(BD9/AZ9,"-")</f>
        <v>962.2641509434</v>
      </c>
      <c r="BF9" s="207">
        <v>2</v>
      </c>
      <c r="BG9" s="207">
        <v>2</v>
      </c>
      <c r="BH9" s="207">
        <v>2</v>
      </c>
      <c r="BI9" s="208">
        <v>71</v>
      </c>
      <c r="BJ9" s="209">
        <f>IF(K9=0,"",IF(BI9=0,"",(BI9/K9)))</f>
        <v>0.28861788617886</v>
      </c>
      <c r="BK9" s="210">
        <v>6</v>
      </c>
      <c r="BL9" s="211">
        <f>IFERROR(BK9/BI9,"-")</f>
        <v>0.084507042253521</v>
      </c>
      <c r="BM9" s="212">
        <v>135000</v>
      </c>
      <c r="BN9" s="213">
        <f>IFERROR(BM9/BI9,"-")</f>
        <v>1901.4084507042</v>
      </c>
      <c r="BO9" s="214">
        <v>3</v>
      </c>
      <c r="BP9" s="214">
        <v>1</v>
      </c>
      <c r="BQ9" s="214">
        <v>2</v>
      </c>
      <c r="BR9" s="215">
        <v>40</v>
      </c>
      <c r="BS9" s="216">
        <f>IF(K9=0,"",IF(BR9=0,"",(BR9/K9)))</f>
        <v>0.16260162601626</v>
      </c>
      <c r="BT9" s="217">
        <v>12</v>
      </c>
      <c r="BU9" s="218">
        <f>IFERROR(BT9/BR9,"-")</f>
        <v>0.3</v>
      </c>
      <c r="BV9" s="219">
        <v>361560</v>
      </c>
      <c r="BW9" s="220">
        <f>IFERROR(BV9/BR9,"-")</f>
        <v>9039</v>
      </c>
      <c r="BX9" s="221">
        <v>4</v>
      </c>
      <c r="BY9" s="221">
        <v>2</v>
      </c>
      <c r="BZ9" s="221">
        <v>6</v>
      </c>
      <c r="CA9" s="222">
        <v>7</v>
      </c>
      <c r="CB9" s="223">
        <f>IF(K9=0,"",IF(CA9=0,"",(CA9/K9)))</f>
        <v>0.028455284552846</v>
      </c>
      <c r="CC9" s="224">
        <v>3</v>
      </c>
      <c r="CD9" s="225">
        <f>IFERROR(CC9/CA9,"-")</f>
        <v>0.42857142857143</v>
      </c>
      <c r="CE9" s="226">
        <v>988000</v>
      </c>
      <c r="CF9" s="227">
        <f>IFERROR(CE9/CA9,"-")</f>
        <v>141142.85714286</v>
      </c>
      <c r="CG9" s="228"/>
      <c r="CH9" s="228"/>
      <c r="CI9" s="228">
        <v>3</v>
      </c>
      <c r="CJ9" s="229">
        <v>30</v>
      </c>
      <c r="CK9" s="230">
        <v>1570560</v>
      </c>
      <c r="CL9" s="230">
        <v>681000</v>
      </c>
      <c r="CM9" s="230">
        <v>1000</v>
      </c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116</v>
      </c>
      <c r="F12" s="251"/>
      <c r="G12" s="343">
        <f>SUM(G6:G11)</f>
        <v>13827254</v>
      </c>
      <c r="H12" s="250">
        <f>SUM(H6:H11)</f>
        <v>0</v>
      </c>
      <c r="I12" s="250">
        <f>SUM(I6:I11)</f>
        <v>0</v>
      </c>
      <c r="J12" s="250">
        <f>SUM(J6:J11)</f>
        <v>643094</v>
      </c>
      <c r="K12" s="250">
        <f>SUM(K6:K11)</f>
        <v>5186</v>
      </c>
      <c r="L12" s="252">
        <f>IFERROR(K12/J12,"-")</f>
        <v>0.0080641399235571</v>
      </c>
      <c r="M12" s="253">
        <f>SUM(M6:M11)</f>
        <v>140</v>
      </c>
      <c r="N12" s="253">
        <f>SUM(N6:N11)</f>
        <v>2141</v>
      </c>
      <c r="O12" s="252">
        <f>IFERROR(M12/K12,"-")</f>
        <v>0.026995757809487</v>
      </c>
      <c r="P12" s="254">
        <f>IFERROR(G12/K12,"-")</f>
        <v>2666.2657153876</v>
      </c>
      <c r="Q12" s="255">
        <f>SUM(Q6:Q11)</f>
        <v>573</v>
      </c>
      <c r="R12" s="252">
        <f>IFERROR(Q12/K12,"-")</f>
        <v>0.1104897801774</v>
      </c>
      <c r="S12" s="343">
        <f>SUM(S6:S11)</f>
        <v>24674703</v>
      </c>
      <c r="T12" s="343">
        <f>IFERROR(S12/K12,"-")</f>
        <v>4757.9450443502</v>
      </c>
      <c r="U12" s="343">
        <f>IFERROR(S12/Q12,"-")</f>
        <v>43062.308900524</v>
      </c>
      <c r="V12" s="343">
        <f>S12-G12</f>
        <v>10847449</v>
      </c>
      <c r="W12" s="256">
        <f>S12/G12</f>
        <v>1.78449770287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117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91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118</v>
      </c>
      <c r="C6" s="347" t="s">
        <v>119</v>
      </c>
      <c r="D6" s="347" t="s">
        <v>120</v>
      </c>
      <c r="E6" s="175" t="s">
        <v>121</v>
      </c>
      <c r="F6" s="175" t="s">
        <v>98</v>
      </c>
      <c r="G6" s="340">
        <v>0</v>
      </c>
      <c r="H6" s="176">
        <v>0</v>
      </c>
      <c r="I6" s="176">
        <v>0</v>
      </c>
      <c r="J6" s="176">
        <v>0</v>
      </c>
      <c r="K6" s="177">
        <v>4</v>
      </c>
      <c r="L6" s="179" t="str">
        <f>IFERROR(K6/J6,"-")</f>
        <v>-</v>
      </c>
      <c r="M6" s="176">
        <v>0</v>
      </c>
      <c r="N6" s="176">
        <v>2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>
        <f>IF(K6=0,"",IF(AH6=0,"",(AH6/K6)))</f>
        <v>0</v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>
        <v>1</v>
      </c>
      <c r="AR6" s="197">
        <f>IF(K6=0,"",IF(AQ6=0,"",(AQ6/K6)))</f>
        <v>0.25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3</v>
      </c>
      <c r="BA6" s="203">
        <f>IF(K6=0,"",IF(AZ6=0,"",(AZ6/K6)))</f>
        <v>0.75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122</v>
      </c>
      <c r="C7" s="347" t="s">
        <v>119</v>
      </c>
      <c r="D7" s="347" t="s">
        <v>120</v>
      </c>
      <c r="E7" s="175" t="s">
        <v>123</v>
      </c>
      <c r="F7" s="175" t="s">
        <v>98</v>
      </c>
      <c r="G7" s="340">
        <v>0</v>
      </c>
      <c r="H7" s="176">
        <v>0</v>
      </c>
      <c r="I7" s="176">
        <v>0</v>
      </c>
      <c r="J7" s="176">
        <v>0</v>
      </c>
      <c r="K7" s="177">
        <v>41</v>
      </c>
      <c r="L7" s="179" t="str">
        <f>IFERROR(K7/J7,"-")</f>
        <v>-</v>
      </c>
      <c r="M7" s="176">
        <v>0</v>
      </c>
      <c r="N7" s="176">
        <v>11</v>
      </c>
      <c r="O7" s="179">
        <f>IFERROR(M7/(K7),"-")</f>
        <v>0</v>
      </c>
      <c r="P7" s="180">
        <f>IFERROR(G7/SUM(K7:K7),"-")</f>
        <v>0</v>
      </c>
      <c r="Q7" s="181">
        <v>1</v>
      </c>
      <c r="R7" s="179">
        <f>IF(K7=0,"-",Q7/K7)</f>
        <v>0.024390243902439</v>
      </c>
      <c r="S7" s="345">
        <v>67000</v>
      </c>
      <c r="T7" s="346">
        <f>IFERROR(S7/K7,"-")</f>
        <v>1634.1463414634</v>
      </c>
      <c r="U7" s="346">
        <f>IFERROR(S7/Q7,"-")</f>
        <v>67000</v>
      </c>
      <c r="V7" s="340">
        <f>SUM(S7:S7)-SUM(G7:G7)</f>
        <v>67000</v>
      </c>
      <c r="W7" s="183" t="str">
        <f>SUM(S7:S7)/SUM(G7:G7)</f>
        <v>0</v>
      </c>
      <c r="Y7" s="184">
        <v>7</v>
      </c>
      <c r="Z7" s="185">
        <f>IF(K7=0,"",IF(Y7=0,"",(Y7/K7)))</f>
        <v>0.17073170731707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11</v>
      </c>
      <c r="AI7" s="191">
        <f>IF(K7=0,"",IF(AH7=0,"",(AH7/K7)))</f>
        <v>0.26829268292683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11</v>
      </c>
      <c r="AR7" s="197">
        <f>IF(K7=0,"",IF(AQ7=0,"",(AQ7/K7)))</f>
        <v>0.26829268292683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7</v>
      </c>
      <c r="BA7" s="203">
        <f>IF(K7=0,"",IF(AZ7=0,"",(AZ7/K7)))</f>
        <v>0.17073170731707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5</v>
      </c>
      <c r="BJ7" s="209">
        <f>IF(K7=0,"",IF(BI7=0,"",(BI7/K7)))</f>
        <v>0.1219512195122</v>
      </c>
      <c r="BK7" s="210">
        <v>1</v>
      </c>
      <c r="BL7" s="211">
        <f>IFERROR(BK7/BI7,"-")</f>
        <v>0.2</v>
      </c>
      <c r="BM7" s="212">
        <v>67000</v>
      </c>
      <c r="BN7" s="213">
        <f>IFERROR(BM7/BI7,"-")</f>
        <v>13400</v>
      </c>
      <c r="BO7" s="214"/>
      <c r="BP7" s="214"/>
      <c r="BQ7" s="214">
        <v>1</v>
      </c>
      <c r="BR7" s="215"/>
      <c r="BS7" s="216">
        <f>IF(K7=0,"",IF(BR7=0,"",(BR7/K7)))</f>
        <v>0</v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1</v>
      </c>
      <c r="CK7" s="230">
        <v>67000</v>
      </c>
      <c r="CL7" s="230">
        <v>67000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124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45</v>
      </c>
      <c r="L10" s="252" t="str">
        <f>IFERROR(K10/J10,"-")</f>
        <v>-</v>
      </c>
      <c r="M10" s="253">
        <f>SUM(M6:M9)</f>
        <v>0</v>
      </c>
      <c r="N10" s="253">
        <f>SUM(N6:N9)</f>
        <v>13</v>
      </c>
      <c r="O10" s="252">
        <f>IFERROR(M10/K10,"-")</f>
        <v>0</v>
      </c>
      <c r="P10" s="254">
        <f>IFERROR(G10/K10,"-")</f>
        <v>0</v>
      </c>
      <c r="Q10" s="255">
        <f>SUM(Q6:Q9)</f>
        <v>1</v>
      </c>
      <c r="R10" s="252">
        <f>IFERROR(Q10/K10,"-")</f>
        <v>0.022222222222222</v>
      </c>
      <c r="S10" s="343">
        <f>SUM(S6:S9)</f>
        <v>67000</v>
      </c>
      <c r="T10" s="343">
        <f>IFERROR(S10/K10,"-")</f>
        <v>1488.8888888889</v>
      </c>
      <c r="U10" s="343">
        <f>IFERROR(S10/Q10,"-")</f>
        <v>67000</v>
      </c>
      <c r="V10" s="343">
        <f>S10-G10</f>
        <v>67000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雑誌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