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<sst xmlns="http://schemas.openxmlformats.org/spreadsheetml/2006/main" uniqueCount="125">
  <si>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</si>
  <si>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</si>
  <si>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</si>
  <si>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</si>
  <si>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</si>
  <si>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</si>
  <si>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</si>
  <si>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</si>
  <si>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</si>
  <si>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</si>
  <si>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</si>
  <si>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</si>
  <si>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</si>
  <si>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</si>
  <si>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</si>
  <si>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</si>
  <si>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</si>
  <si>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</si>
  <si>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</si>
  <si>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</si>
  <si>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</si>
  <si>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</si>
  <si>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</si>
  <si>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</si>
  <si>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</si>
  <si>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アフィリエイト</t>
  </si>
  <si>
    <t>リスティング</t>
  </si>
  <si>
    <t>アプリストア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</si>
  <si>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</si>
  <si>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</si>
  <si>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</si>
  <si>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</si>
  <si>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</si>
  <si>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</si>
  <si>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</si>
  <si>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</si>
  <si>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</si>
  <si>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</si>
  <si>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</si>
  <si>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</si>
  <si>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</si>
  <si>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</si>
  <si>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</si>
  <si>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</si>
  <si>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</si>
  <si>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</si>
  <si>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</si>
  <si>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</si>
  <si>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</si>
  <si>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</si>
  <si>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</si>
  <si>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</si>
  <si>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</si>
  <si>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</si>
  <si>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</si>
  <si>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</si>
  <si>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</si>
  <si>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</si>
  <si>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</si>
  <si>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</si>
  <si>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</si>
  <si>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</si>
  <si>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</si>
  <si>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</si>
  <si>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sms_a1082</t>
  </si>
  <si>
    <t>大洋図書</t>
  </si>
  <si>
    <t>2P_対談風原稿_アイ</t>
  </si>
  <si>
    <t>i38</t>
  </si>
  <si>
    <t>別冊ラヴァーズ</t>
  </si>
  <si>
    <t>4C2P</t>
  </si>
  <si>
    <t>7月19日(月)</t>
  </si>
  <si>
    <t>smss2341</t>
  </si>
  <si>
    <t>空電</t>
  </si>
  <si>
    <t>sms_a1083</t>
  </si>
  <si>
    <t>楽楽出版</t>
  </si>
  <si>
    <t>2P逆ナンインタビュー版_アイ(大浦さん)</t>
  </si>
  <si>
    <t>EXCITING MAX!DELUXE 2021夏特大号</t>
  </si>
  <si>
    <t>7月29日(木)</t>
  </si>
  <si>
    <t>smss2342</t>
  </si>
  <si>
    <t>雑誌 TOTAL</t>
  </si>
  <si>
    <t>●DVD 広告</t>
  </si>
  <si>
    <t>sms_a1080</t>
  </si>
  <si>
    <t>DVD漫画まさお</t>
  </si>
  <si>
    <t>毎月売</t>
  </si>
  <si>
    <t>mv20i</t>
  </si>
  <si>
    <t>EXCITING MAX!Special</t>
  </si>
  <si>
    <t>DVD袋裏1C+コンテンツ枠</t>
  </si>
  <si>
    <t>7月10日(土)</t>
  </si>
  <si>
    <t>smss2339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</si>
  <si>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</si>
  <si>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</si>
  <si>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</si>
  <si>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</si>
  <si>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</si>
  <si>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</si>
  <si>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</si>
  <si>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</si>
  <si>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</si>
  <si>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7/1～7/31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</si>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</sst>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</v>
      </c>
      <c r="D6" s="330">
        <v>156000</v>
      </c>
      <c r="E6" s="79">
        <v>0</v>
      </c>
      <c r="F6" s="79">
        <v>0</v>
      </c>
      <c r="G6" s="79">
        <v>214</v>
      </c>
      <c r="H6" s="89">
        <v>49</v>
      </c>
      <c r="I6" s="90">
        <v>0</v>
      </c>
      <c r="J6" s="143">
        <f>H6+I6</f>
        <v>49</v>
      </c>
      <c r="K6" s="80">
        <f>IFERROR(J6/G6,"-")</f>
        <v>0.22897196261682</v>
      </c>
      <c r="L6" s="79">
        <v>3</v>
      </c>
      <c r="M6" s="79">
        <v>12</v>
      </c>
      <c r="N6" s="80">
        <f>IFERROR(L6/J6,"-")</f>
        <v>0.061224489795918</v>
      </c>
      <c r="O6" s="81">
        <f>IFERROR(D6/J6,"-")</f>
        <v>3183.6734693878</v>
      </c>
      <c r="P6" s="82">
        <v>4</v>
      </c>
      <c r="Q6" s="80">
        <f>IFERROR(P6/J6,"-")</f>
        <v>0.081632653061224</v>
      </c>
      <c r="R6" s="335">
        <v>102000</v>
      </c>
      <c r="S6" s="336">
        <f>IFERROR(R6/J6,"-")</f>
        <v>2081.6326530612</v>
      </c>
      <c r="T6" s="336">
        <f>IFERROR(R6/P6,"-")</f>
        <v>25500</v>
      </c>
      <c r="U6" s="330">
        <f>IFERROR(R6-D6,"-")</f>
        <v>-54000</v>
      </c>
      <c r="V6" s="83">
        <f>R6/D6</f>
        <v>0.65384615384615</v>
      </c>
      <c r="W6" s="77"/>
      <c r="X6" s="142"/>
    </row>
    <row r="7" spans="1:24">
      <c r="A7" s="78"/>
      <c r="B7" s="84" t="s">
        <v>24</v>
      </c>
      <c r="C7" s="84">
        <v>2</v>
      </c>
      <c r="D7" s="330">
        <v>222000</v>
      </c>
      <c r="E7" s="79">
        <v>0</v>
      </c>
      <c r="F7" s="79">
        <v>0</v>
      </c>
      <c r="G7" s="79">
        <v>484</v>
      </c>
      <c r="H7" s="89">
        <v>137</v>
      </c>
      <c r="I7" s="90">
        <v>1</v>
      </c>
      <c r="J7" s="143">
        <f>H7+I7</f>
        <v>138</v>
      </c>
      <c r="K7" s="80">
        <f>IFERROR(J7/G7,"-")</f>
        <v>0.28512396694215</v>
      </c>
      <c r="L7" s="79">
        <v>3</v>
      </c>
      <c r="M7" s="79">
        <v>30</v>
      </c>
      <c r="N7" s="80">
        <f>IFERROR(L7/J7,"-")</f>
        <v>0.021739130434783</v>
      </c>
      <c r="O7" s="81">
        <f>IFERROR(D7/J7,"-")</f>
        <v>1608.6956521739</v>
      </c>
      <c r="P7" s="82">
        <v>4</v>
      </c>
      <c r="Q7" s="80">
        <f>IFERROR(P7/J7,"-")</f>
        <v>0.028985507246377</v>
      </c>
      <c r="R7" s="335">
        <v>99000</v>
      </c>
      <c r="S7" s="336">
        <f>IFERROR(R7/J7,"-")</f>
        <v>717.39130434783</v>
      </c>
      <c r="T7" s="336">
        <f>IFERROR(R7/P7,"-")</f>
        <v>24750</v>
      </c>
      <c r="U7" s="330">
        <f>IFERROR(R7-D7,"-")</f>
        <v>-123000</v>
      </c>
      <c r="V7" s="83">
        <f>R7/D7</f>
        <v>0.44594594594595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1273</v>
      </c>
      <c r="H8" s="89">
        <v>4</v>
      </c>
      <c r="I8" s="90">
        <v>0</v>
      </c>
      <c r="J8" s="143">
        <f>H8+I8</f>
        <v>4</v>
      </c>
      <c r="K8" s="80">
        <f>IFERROR(J8/G8,"-")</f>
        <v>0.0031421838177533</v>
      </c>
      <c r="L8" s="79">
        <v>1</v>
      </c>
      <c r="M8" s="79">
        <v>2</v>
      </c>
      <c r="N8" s="80">
        <f>IFERROR(L8/J8,"-")</f>
        <v>0.25</v>
      </c>
      <c r="O8" s="81">
        <f>IFERROR(D8/J8,"-")</f>
        <v>0</v>
      </c>
      <c r="P8" s="82">
        <v>1</v>
      </c>
      <c r="Q8" s="80">
        <f>IFERROR(P8/J8,"-")</f>
        <v>0.25</v>
      </c>
      <c r="R8" s="335">
        <v>42000</v>
      </c>
      <c r="S8" s="336">
        <f>IFERROR(R8/J8,"-")</f>
        <v>10500</v>
      </c>
      <c r="T8" s="336">
        <f>IFERROR(R8/P8,"-")</f>
        <v>42000</v>
      </c>
      <c r="U8" s="330">
        <f>IFERROR(R8-D8,"-")</f>
        <v>42000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11144221</v>
      </c>
      <c r="E9" s="79">
        <v>0</v>
      </c>
      <c r="F9" s="79">
        <v>0</v>
      </c>
      <c r="G9" s="79">
        <v>466077</v>
      </c>
      <c r="H9" s="89">
        <v>4002</v>
      </c>
      <c r="I9" s="90">
        <v>92</v>
      </c>
      <c r="J9" s="143">
        <f>H9+I9</f>
        <v>4094</v>
      </c>
      <c r="K9" s="80">
        <f>IFERROR(J9/G9,"-")</f>
        <v>0.0087839562990665</v>
      </c>
      <c r="L9" s="79">
        <v>104</v>
      </c>
      <c r="M9" s="79">
        <v>1769</v>
      </c>
      <c r="N9" s="80">
        <f>IFERROR(L9/J9,"-")</f>
        <v>0.025403028822667</v>
      </c>
      <c r="O9" s="81">
        <f>IFERROR(D9/J9,"-")</f>
        <v>2722.0862237421</v>
      </c>
      <c r="P9" s="82">
        <v>422</v>
      </c>
      <c r="Q9" s="80">
        <f>IFERROR(P9/J9,"-")</f>
        <v>0.10307767464582</v>
      </c>
      <c r="R9" s="335">
        <v>15003100</v>
      </c>
      <c r="S9" s="336">
        <f>IFERROR(R9/J9,"-")</f>
        <v>3664.6555935515</v>
      </c>
      <c r="T9" s="336">
        <f>IFERROR(R9/P9,"-")</f>
        <v>35552.369668246</v>
      </c>
      <c r="U9" s="330">
        <f>IFERROR(R9-D9,"-")</f>
        <v>3858879</v>
      </c>
      <c r="V9" s="83">
        <f>R9/D9</f>
        <v>1.34626727162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36</v>
      </c>
      <c r="I10" s="90">
        <v>3</v>
      </c>
      <c r="J10" s="143">
        <f>H10+I10</f>
        <v>39</v>
      </c>
      <c r="K10" s="80" t="str">
        <f>IFERROR(J10/G10,"-")</f>
        <v>-</v>
      </c>
      <c r="L10" s="79">
        <v>1</v>
      </c>
      <c r="M10" s="79">
        <v>11</v>
      </c>
      <c r="N10" s="80">
        <f>IFERROR(L10/J10,"-")</f>
        <v>0.025641025641026</v>
      </c>
      <c r="O10" s="81">
        <f>IFERROR(D10/J10,"-")</f>
        <v>0</v>
      </c>
      <c r="P10" s="82">
        <v>2</v>
      </c>
      <c r="Q10" s="80">
        <f>IFERROR(P10/J10,"-")</f>
        <v>0.051282051282051</v>
      </c>
      <c r="R10" s="335">
        <v>27000</v>
      </c>
      <c r="S10" s="336">
        <f>IFERROR(R10/J10,"-")</f>
        <v>692.30769230769</v>
      </c>
      <c r="T10" s="336">
        <f>IFERROR(R10/P10,"-")</f>
        <v>13500</v>
      </c>
      <c r="U10" s="330">
        <f>IFERROR(R10-D10,"-")</f>
        <v>27000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11522221</v>
      </c>
      <c r="E13" s="41">
        <f>SUM(E6:E11)</f>
        <v>0</v>
      </c>
      <c r="F13" s="41">
        <f>SUM(F6:F11)</f>
        <v>0</v>
      </c>
      <c r="G13" s="41">
        <f>SUM(G6:G11)</f>
        <v>468048</v>
      </c>
      <c r="H13" s="41">
        <f>SUM(H6:H11)</f>
        <v>4228</v>
      </c>
      <c r="I13" s="41">
        <f>SUM(I6:I11)</f>
        <v>96</v>
      </c>
      <c r="J13" s="41">
        <f>SUM(J6:J11)</f>
        <v>4324</v>
      </c>
      <c r="K13" s="42">
        <f>IFERROR(J13/G13,"-")</f>
        <v>0.0092383687143199</v>
      </c>
      <c r="L13" s="76">
        <f>SUM(L6:L11)</f>
        <v>112</v>
      </c>
      <c r="M13" s="76">
        <f>SUM(M6:M11)</f>
        <v>1824</v>
      </c>
      <c r="N13" s="42">
        <f>IFERROR(L13/J13,"-")</f>
        <v>0.025901942645698</v>
      </c>
      <c r="O13" s="43">
        <f>IFERROR(D13/J13,"-")</f>
        <v>2664.7134597595</v>
      </c>
      <c r="P13" s="44">
        <f>SUM(P6:P11)</f>
        <v>433</v>
      </c>
      <c r="Q13" s="42">
        <f>IFERROR(P13/J13,"-")</f>
        <v>0.10013876040703</v>
      </c>
      <c r="R13" s="333">
        <f>SUM(R6:R11)</f>
        <v>15273100</v>
      </c>
      <c r="S13" s="333">
        <f>IFERROR(R13/J13,"-")</f>
        <v>3532.1692876966</v>
      </c>
      <c r="T13" s="333">
        <f>IFERROR(P13/P13,"-")</f>
        <v>1</v>
      </c>
      <c r="U13" s="333">
        <f>SUM(U6:U11)</f>
        <v>3750879</v>
      </c>
      <c r="V13" s="45">
        <f>IFERROR(R13/D13,"-")</f>
        <v>1.3255343739718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0.93333333333333</v>
      </c>
      <c r="B6" s="347" t="s">
        <v>64</v>
      </c>
      <c r="C6" s="347" t="s">
        <v>65</v>
      </c>
      <c r="D6" s="347" t="s">
        <v>66</v>
      </c>
      <c r="E6" s="347"/>
      <c r="F6" s="347" t="s">
        <v>67</v>
      </c>
      <c r="G6" s="88" t="s">
        <v>68</v>
      </c>
      <c r="H6" s="88" t="s">
        <v>69</v>
      </c>
      <c r="I6" s="88" t="s">
        <v>70</v>
      </c>
      <c r="J6" s="330">
        <v>90000</v>
      </c>
      <c r="K6" s="79">
        <v>0</v>
      </c>
      <c r="L6" s="79">
        <v>0</v>
      </c>
      <c r="M6" s="79">
        <v>49</v>
      </c>
      <c r="N6" s="89">
        <v>7</v>
      </c>
      <c r="O6" s="90">
        <v>0</v>
      </c>
      <c r="P6" s="91">
        <f>N6+O6</f>
        <v>7</v>
      </c>
      <c r="Q6" s="80">
        <f>IFERROR(P6/M6,"-")</f>
        <v>0.14285714285714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4090.9090909091</v>
      </c>
      <c r="V6" s="82">
        <v>1</v>
      </c>
      <c r="W6" s="80">
        <f>IF(P6=0,"-",V6/P6)</f>
        <v>0.14285714285714</v>
      </c>
      <c r="X6" s="335">
        <v>11000</v>
      </c>
      <c r="Y6" s="336">
        <f>IFERROR(X6/P6,"-")</f>
        <v>1571.4285714286</v>
      </c>
      <c r="Z6" s="336">
        <f>IFERROR(X6/V6,"-")</f>
        <v>11000</v>
      </c>
      <c r="AA6" s="330">
        <f>SUM(X6:X7)-SUM(J6:J7)</f>
        <v>-6000</v>
      </c>
      <c r="AB6" s="83">
        <f>SUM(X6:X7)/SUM(J6:J7)</f>
        <v>0.93333333333333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6</v>
      </c>
      <c r="BO6" s="118">
        <f>IF(P6=0,"",IF(BN6=0,"",(BN6/P6)))</f>
        <v>0.85714285714286</v>
      </c>
      <c r="BP6" s="119">
        <v>2</v>
      </c>
      <c r="BQ6" s="120">
        <f>IFERROR(BP6/BN6,"-")</f>
        <v>0.33333333333333</v>
      </c>
      <c r="BR6" s="121">
        <v>11000</v>
      </c>
      <c r="BS6" s="122">
        <f>IFERROR(BR6/BN6,"-")</f>
        <v>1833.3333333333</v>
      </c>
      <c r="BT6" s="123">
        <v>1</v>
      </c>
      <c r="BU6" s="123">
        <v>1</v>
      </c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11000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0</v>
      </c>
      <c r="L7" s="79">
        <v>0</v>
      </c>
      <c r="M7" s="79">
        <v>61</v>
      </c>
      <c r="N7" s="89">
        <v>15</v>
      </c>
      <c r="O7" s="90">
        <v>0</v>
      </c>
      <c r="P7" s="91">
        <f>N7+O7</f>
        <v>15</v>
      </c>
      <c r="Q7" s="80">
        <f>IFERROR(P7/M7,"-")</f>
        <v>0.24590163934426</v>
      </c>
      <c r="R7" s="79">
        <v>2</v>
      </c>
      <c r="S7" s="79">
        <v>2</v>
      </c>
      <c r="T7" s="80">
        <f>IFERROR(R7/(P7),"-")</f>
        <v>0.13333333333333</v>
      </c>
      <c r="U7" s="336"/>
      <c r="V7" s="82">
        <v>1</v>
      </c>
      <c r="W7" s="80">
        <f>IF(P7=0,"-",V7/P7)</f>
        <v>0.066666666666667</v>
      </c>
      <c r="X7" s="335">
        <v>73000</v>
      </c>
      <c r="Y7" s="336">
        <f>IFERROR(X7/P7,"-")</f>
        <v>4866.6666666667</v>
      </c>
      <c r="Z7" s="336">
        <f>IFERROR(X7/V7,"-")</f>
        <v>73000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0.066666666666667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0.53333333333333</v>
      </c>
      <c r="BP7" s="119">
        <v>1</v>
      </c>
      <c r="BQ7" s="120">
        <f>IFERROR(BP7/BN7,"-")</f>
        <v>0.125</v>
      </c>
      <c r="BR7" s="121">
        <v>73000</v>
      </c>
      <c r="BS7" s="122">
        <f>IFERROR(BR7/BN7,"-")</f>
        <v>9125</v>
      </c>
      <c r="BT7" s="123"/>
      <c r="BU7" s="123"/>
      <c r="BV7" s="123">
        <v>1</v>
      </c>
      <c r="BW7" s="124">
        <v>4</v>
      </c>
      <c r="BX7" s="125">
        <f>IF(P7=0,"",IF(BW7=0,"",(BW7/P7)))</f>
        <v>0.26666666666667</v>
      </c>
      <c r="BY7" s="126">
        <v>1</v>
      </c>
      <c r="BZ7" s="127">
        <f>IFERROR(BY7/BW7,"-")</f>
        <v>0.25</v>
      </c>
      <c r="CA7" s="128">
        <v>72000</v>
      </c>
      <c r="CB7" s="129">
        <f>IFERROR(CA7/BW7,"-")</f>
        <v>18000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73000</v>
      </c>
      <c r="CQ7" s="139">
        <v>73000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0.27272727272727</v>
      </c>
      <c r="B8" s="347" t="s">
        <v>73</v>
      </c>
      <c r="C8" s="347" t="s">
        <v>74</v>
      </c>
      <c r="D8" s="347" t="s">
        <v>75</v>
      </c>
      <c r="E8" s="347"/>
      <c r="F8" s="347" t="s">
        <v>67</v>
      </c>
      <c r="G8" s="88" t="s">
        <v>76</v>
      </c>
      <c r="H8" s="88" t="s">
        <v>69</v>
      </c>
      <c r="I8" s="88" t="s">
        <v>77</v>
      </c>
      <c r="J8" s="330">
        <v>66000</v>
      </c>
      <c r="K8" s="79">
        <v>0</v>
      </c>
      <c r="L8" s="79">
        <v>0</v>
      </c>
      <c r="M8" s="79">
        <v>67</v>
      </c>
      <c r="N8" s="89">
        <v>15</v>
      </c>
      <c r="O8" s="90">
        <v>0</v>
      </c>
      <c r="P8" s="91">
        <f>N8+O8</f>
        <v>15</v>
      </c>
      <c r="Q8" s="80">
        <f>IFERROR(P8/M8,"-")</f>
        <v>0.22388059701493</v>
      </c>
      <c r="R8" s="79">
        <v>1</v>
      </c>
      <c r="S8" s="79">
        <v>6</v>
      </c>
      <c r="T8" s="80">
        <f>IFERROR(R8/(P8),"-")</f>
        <v>0.066666666666667</v>
      </c>
      <c r="U8" s="336">
        <f>IFERROR(J8/SUM(N8:O9),"-")</f>
        <v>2444.4444444444</v>
      </c>
      <c r="V8" s="82">
        <v>1</v>
      </c>
      <c r="W8" s="80">
        <f>IF(P8=0,"-",V8/P8)</f>
        <v>0.066666666666667</v>
      </c>
      <c r="X8" s="335">
        <v>13000</v>
      </c>
      <c r="Y8" s="336">
        <f>IFERROR(X8/P8,"-")</f>
        <v>866.66666666667</v>
      </c>
      <c r="Z8" s="336">
        <f>IFERROR(X8/V8,"-")</f>
        <v>13000</v>
      </c>
      <c r="AA8" s="330">
        <f>SUM(X8:X9)-SUM(J8:J9)</f>
        <v>-48000</v>
      </c>
      <c r="AB8" s="83">
        <f>SUM(X8:X9)/SUM(J8:J9)</f>
        <v>0.27272727272727</v>
      </c>
      <c r="AC8" s="77"/>
      <c r="AD8" s="92">
        <v>1</v>
      </c>
      <c r="AE8" s="93">
        <f>IF(P8=0,"",IF(AD8=0,"",(AD8/P8)))</f>
        <v>0.066666666666667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8</v>
      </c>
      <c r="AN8" s="99">
        <f>IF(P8=0,"",IF(AM8=0,"",(AM8/P8)))</f>
        <v>0.53333333333333</v>
      </c>
      <c r="AO8" s="98">
        <v>1</v>
      </c>
      <c r="AP8" s="100">
        <f>IFERROR(AO8/AM8,"-")</f>
        <v>0.125</v>
      </c>
      <c r="AQ8" s="101">
        <v>13000</v>
      </c>
      <c r="AR8" s="102">
        <f>IFERROR(AQ8/AM8,"-")</f>
        <v>1625</v>
      </c>
      <c r="AS8" s="103"/>
      <c r="AT8" s="103"/>
      <c r="AU8" s="103">
        <v>1</v>
      </c>
      <c r="AV8" s="104">
        <v>1</v>
      </c>
      <c r="AW8" s="105">
        <f>IF(P8=0,"",IF(AV8=0,"",(AV8/P8)))</f>
        <v>0.066666666666667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13000</v>
      </c>
      <c r="CQ8" s="139">
        <v>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78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37</v>
      </c>
      <c r="N9" s="89">
        <v>12</v>
      </c>
      <c r="O9" s="90">
        <v>0</v>
      </c>
      <c r="P9" s="91">
        <f>N9+O9</f>
        <v>12</v>
      </c>
      <c r="Q9" s="80">
        <f>IFERROR(P9/M9,"-")</f>
        <v>0.32432432432432</v>
      </c>
      <c r="R9" s="79">
        <v>0</v>
      </c>
      <c r="S9" s="79">
        <v>2</v>
      </c>
      <c r="T9" s="80">
        <f>IFERROR(R9/(P9),"-")</f>
        <v>0</v>
      </c>
      <c r="U9" s="336"/>
      <c r="V9" s="82">
        <v>1</v>
      </c>
      <c r="W9" s="80">
        <f>IF(P9=0,"-",V9/P9)</f>
        <v>0.083333333333333</v>
      </c>
      <c r="X9" s="335">
        <v>5000</v>
      </c>
      <c r="Y9" s="336">
        <f>IFERROR(X9/P9,"-")</f>
        <v>416.66666666667</v>
      </c>
      <c r="Z9" s="336">
        <f>IFERROR(X9/V9,"-")</f>
        <v>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0.5</v>
      </c>
      <c r="BG9" s="110">
        <v>1</v>
      </c>
      <c r="BH9" s="112">
        <f>IFERROR(BG9/BE9,"-")</f>
        <v>0.16666666666667</v>
      </c>
      <c r="BI9" s="113">
        <v>23000</v>
      </c>
      <c r="BJ9" s="114">
        <f>IFERROR(BI9/BE9,"-")</f>
        <v>3833.3333333333</v>
      </c>
      <c r="BK9" s="115"/>
      <c r="BL9" s="115"/>
      <c r="BM9" s="115">
        <v>1</v>
      </c>
      <c r="BN9" s="117">
        <v>2</v>
      </c>
      <c r="BO9" s="118">
        <f>IF(P9=0,"",IF(BN9=0,"",(BN9/P9)))</f>
        <v>0.16666666666667</v>
      </c>
      <c r="BP9" s="119">
        <v>1</v>
      </c>
      <c r="BQ9" s="120">
        <f>IFERROR(BP9/BN9,"-")</f>
        <v>0.5</v>
      </c>
      <c r="BR9" s="121">
        <v>278000</v>
      </c>
      <c r="BS9" s="122">
        <f>IFERROR(BR9/BN9,"-")</f>
        <v>139000</v>
      </c>
      <c r="BT9" s="123"/>
      <c r="BU9" s="123"/>
      <c r="BV9" s="123">
        <v>1</v>
      </c>
      <c r="BW9" s="124">
        <v>2</v>
      </c>
      <c r="BX9" s="125">
        <f>IF(P9=0,"",IF(BW9=0,"",(BW9/P9)))</f>
        <v>0.16666666666667</v>
      </c>
      <c r="BY9" s="126">
        <v>1</v>
      </c>
      <c r="BZ9" s="127">
        <f>IFERROR(BY9/BW9,"-")</f>
        <v>0.5</v>
      </c>
      <c r="CA9" s="128">
        <v>5000</v>
      </c>
      <c r="CB9" s="129">
        <f>IFERROR(CA9/BW9,"-")</f>
        <v>2500</v>
      </c>
      <c r="CC9" s="130">
        <v>1</v>
      </c>
      <c r="CD9" s="130"/>
      <c r="CE9" s="130"/>
      <c r="CF9" s="131">
        <v>1</v>
      </c>
      <c r="CG9" s="132">
        <f>IF(P9=0,"",IF(CF9=0,"",(CF9/P9)))</f>
        <v>0.083333333333333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5000</v>
      </c>
      <c r="CQ9" s="139">
        <v>278000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0.65384615384615</v>
      </c>
      <c r="B12" s="39"/>
      <c r="C12" s="39"/>
      <c r="D12" s="39"/>
      <c r="E12" s="39"/>
      <c r="F12" s="39"/>
      <c r="G12" s="40" t="s">
        <v>79</v>
      </c>
      <c r="H12" s="40"/>
      <c r="I12" s="40"/>
      <c r="J12" s="333">
        <f>SUM(J6:J11)</f>
        <v>156000</v>
      </c>
      <c r="K12" s="41">
        <f>SUM(K6:K11)</f>
        <v>0</v>
      </c>
      <c r="L12" s="41">
        <f>SUM(L6:L11)</f>
        <v>0</v>
      </c>
      <c r="M12" s="41">
        <f>SUM(M6:M11)</f>
        <v>214</v>
      </c>
      <c r="N12" s="41">
        <f>SUM(N6:N11)</f>
        <v>49</v>
      </c>
      <c r="O12" s="41">
        <f>SUM(O6:O11)</f>
        <v>0</v>
      </c>
      <c r="P12" s="41">
        <f>SUM(P6:P11)</f>
        <v>49</v>
      </c>
      <c r="Q12" s="42">
        <f>IFERROR(P12/M12,"-")</f>
        <v>0.22897196261682</v>
      </c>
      <c r="R12" s="76">
        <f>SUM(R6:R11)</f>
        <v>3</v>
      </c>
      <c r="S12" s="76">
        <f>SUM(S6:S11)</f>
        <v>12</v>
      </c>
      <c r="T12" s="42">
        <f>IFERROR(R12/P12,"-")</f>
        <v>0.061224489795918</v>
      </c>
      <c r="U12" s="338">
        <f>IFERROR(J12/P12,"-")</f>
        <v>3183.6734693878</v>
      </c>
      <c r="V12" s="44">
        <f>SUM(V6:V11)</f>
        <v>4</v>
      </c>
      <c r="W12" s="42">
        <f>IFERROR(V12/P12,"-")</f>
        <v>0.081632653061224</v>
      </c>
      <c r="X12" s="333">
        <f>SUM(X6:X11)</f>
        <v>102000</v>
      </c>
      <c r="Y12" s="333">
        <f>IFERROR(X12/P12,"-")</f>
        <v>2081.6326530612</v>
      </c>
      <c r="Z12" s="333">
        <f>IFERROR(X12/V12,"-")</f>
        <v>25500</v>
      </c>
      <c r="AA12" s="333">
        <f>X12-J12</f>
        <v>-54000</v>
      </c>
      <c r="AB12" s="45">
        <f>X12/J12</f>
        <v>0.65384615384615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80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0.44594594594595</v>
      </c>
      <c r="B6" s="347" t="s">
        <v>81</v>
      </c>
      <c r="C6" s="347" t="s">
        <v>74</v>
      </c>
      <c r="D6" s="347" t="s">
        <v>82</v>
      </c>
      <c r="E6" s="347" t="s">
        <v>83</v>
      </c>
      <c r="F6" s="347" t="s">
        <v>84</v>
      </c>
      <c r="G6" s="88" t="s">
        <v>85</v>
      </c>
      <c r="H6" s="88" t="s">
        <v>86</v>
      </c>
      <c r="I6" s="348" t="s">
        <v>87</v>
      </c>
      <c r="J6" s="330">
        <v>222000</v>
      </c>
      <c r="K6" s="79">
        <v>0</v>
      </c>
      <c r="L6" s="79">
        <v>0</v>
      </c>
      <c r="M6" s="79">
        <v>163</v>
      </c>
      <c r="N6" s="89">
        <v>28</v>
      </c>
      <c r="O6" s="90">
        <v>0</v>
      </c>
      <c r="P6" s="91">
        <f>N6+O6</f>
        <v>28</v>
      </c>
      <c r="Q6" s="80">
        <f>IFERROR(P6/M6,"-")</f>
        <v>0.17177914110429</v>
      </c>
      <c r="R6" s="79">
        <v>0</v>
      </c>
      <c r="S6" s="79">
        <v>3</v>
      </c>
      <c r="T6" s="80">
        <f>IFERROR(R6/(P6),"-")</f>
        <v>0</v>
      </c>
      <c r="U6" s="336">
        <f>IFERROR(J6/SUM(N6:O7),"-")</f>
        <v>1608.6956521739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-123000</v>
      </c>
      <c r="AB6" s="83">
        <f>SUM(X6:X7)/SUM(J6:J7)</f>
        <v>0.44594594594595</v>
      </c>
      <c r="AC6" s="77"/>
      <c r="AD6" s="92">
        <v>4</v>
      </c>
      <c r="AE6" s="93">
        <f>IF(P6=0,"",IF(AD6=0,"",(AD6/P6)))</f>
        <v>0.14285714285714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0.17857142857143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0.21428571428571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0.035714285714286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88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0</v>
      </c>
      <c r="L7" s="79">
        <v>0</v>
      </c>
      <c r="M7" s="79">
        <v>321</v>
      </c>
      <c r="N7" s="89">
        <v>109</v>
      </c>
      <c r="O7" s="90">
        <v>1</v>
      </c>
      <c r="P7" s="91">
        <f>N7+O7</f>
        <v>110</v>
      </c>
      <c r="Q7" s="80">
        <f>IFERROR(P7/M7,"-")</f>
        <v>0.34267912772586</v>
      </c>
      <c r="R7" s="79">
        <v>3</v>
      </c>
      <c r="S7" s="79">
        <v>27</v>
      </c>
      <c r="T7" s="80">
        <f>IFERROR(R7/(P7),"-")</f>
        <v>0.027272727272727</v>
      </c>
      <c r="U7" s="336"/>
      <c r="V7" s="82">
        <v>4</v>
      </c>
      <c r="W7" s="80">
        <f>IF(P7=0,"-",V7/P7)</f>
        <v>0.036363636363636</v>
      </c>
      <c r="X7" s="335">
        <v>99000</v>
      </c>
      <c r="Y7" s="336">
        <f>IFERROR(X7/P7,"-")</f>
        <v>900</v>
      </c>
      <c r="Z7" s="336">
        <f>IFERROR(X7/V7,"-")</f>
        <v>24750</v>
      </c>
      <c r="AA7" s="330"/>
      <c r="AB7" s="83"/>
      <c r="AC7" s="77"/>
      <c r="AD7" s="92">
        <v>4</v>
      </c>
      <c r="AE7" s="93">
        <f>IF(P7=0,"",IF(AD7=0,"",(AD7/P7)))</f>
        <v>0.036363636363636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16</v>
      </c>
      <c r="AN7" s="99">
        <f>IF(P7=0,"",IF(AM7=0,"",(AM7/P7)))</f>
        <v>0.14545454545455</v>
      </c>
      <c r="AO7" s="98">
        <v>2</v>
      </c>
      <c r="AP7" s="100">
        <f>IFERROR(AO7/AM7,"-")</f>
        <v>0.125</v>
      </c>
      <c r="AQ7" s="101">
        <v>6000</v>
      </c>
      <c r="AR7" s="102">
        <f>IFERROR(AQ7/AM7,"-")</f>
        <v>375</v>
      </c>
      <c r="AS7" s="103">
        <v>2</v>
      </c>
      <c r="AT7" s="103"/>
      <c r="AU7" s="103"/>
      <c r="AV7" s="104">
        <v>22</v>
      </c>
      <c r="AW7" s="105">
        <f>IF(P7=0,"",IF(AV7=0,"",(AV7/P7)))</f>
        <v>0.2</v>
      </c>
      <c r="AX7" s="104">
        <v>1</v>
      </c>
      <c r="AY7" s="106">
        <f>IFERROR(AX7/AV7,"-")</f>
        <v>0.045454545454545</v>
      </c>
      <c r="AZ7" s="107">
        <v>69000</v>
      </c>
      <c r="BA7" s="108">
        <f>IFERROR(AZ7/AV7,"-")</f>
        <v>3136.3636363636</v>
      </c>
      <c r="BB7" s="109"/>
      <c r="BC7" s="109"/>
      <c r="BD7" s="109">
        <v>1</v>
      </c>
      <c r="BE7" s="110">
        <v>24</v>
      </c>
      <c r="BF7" s="111">
        <f>IF(P7=0,"",IF(BE7=0,"",(BE7/P7)))</f>
        <v>0.21818181818182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19</v>
      </c>
      <c r="BO7" s="118">
        <f>IF(P7=0,"",IF(BN7=0,"",(BN7/P7)))</f>
        <v>0.17272727272727</v>
      </c>
      <c r="BP7" s="119">
        <v>1</v>
      </c>
      <c r="BQ7" s="120">
        <f>IFERROR(BP7/BN7,"-")</f>
        <v>0.052631578947368</v>
      </c>
      <c r="BR7" s="121">
        <v>27000</v>
      </c>
      <c r="BS7" s="122">
        <f>IFERROR(BR7/BN7,"-")</f>
        <v>1421.0526315789</v>
      </c>
      <c r="BT7" s="123"/>
      <c r="BU7" s="123"/>
      <c r="BV7" s="123">
        <v>1</v>
      </c>
      <c r="BW7" s="124">
        <v>23</v>
      </c>
      <c r="BX7" s="125">
        <f>IF(P7=0,"",IF(BW7=0,"",(BW7/P7)))</f>
        <v>0.20909090909091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0.018181818181818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99000</v>
      </c>
      <c r="CQ7" s="139">
        <v>69000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0.44594594594595</v>
      </c>
      <c r="B10" s="39"/>
      <c r="C10" s="39"/>
      <c r="D10" s="39"/>
      <c r="E10" s="39"/>
      <c r="F10" s="39"/>
      <c r="G10" s="40" t="s">
        <v>89</v>
      </c>
      <c r="H10" s="40"/>
      <c r="I10" s="40"/>
      <c r="J10" s="333">
        <f>SUM(J6:J9)</f>
        <v>222000</v>
      </c>
      <c r="K10" s="41">
        <f>SUM(K6:K9)</f>
        <v>0</v>
      </c>
      <c r="L10" s="41">
        <f>SUM(L6:L9)</f>
        <v>0</v>
      </c>
      <c r="M10" s="41">
        <f>SUM(M6:M9)</f>
        <v>484</v>
      </c>
      <c r="N10" s="41">
        <f>SUM(N6:N9)</f>
        <v>137</v>
      </c>
      <c r="O10" s="41">
        <f>SUM(O6:O9)</f>
        <v>1</v>
      </c>
      <c r="P10" s="41">
        <f>SUM(P6:P9)</f>
        <v>138</v>
      </c>
      <c r="Q10" s="42">
        <f>IFERROR(P10/M10,"-")</f>
        <v>0.28512396694215</v>
      </c>
      <c r="R10" s="76">
        <f>SUM(R6:R9)</f>
        <v>3</v>
      </c>
      <c r="S10" s="76">
        <f>SUM(S6:S9)</f>
        <v>30</v>
      </c>
      <c r="T10" s="42">
        <f>IFERROR(R10/P10,"-")</f>
        <v>0.021739130434783</v>
      </c>
      <c r="U10" s="338">
        <f>IFERROR(J10/P10,"-")</f>
        <v>1608.6956521739</v>
      </c>
      <c r="V10" s="44">
        <f>SUM(V6:V9)</f>
        <v>4</v>
      </c>
      <c r="W10" s="42">
        <f>IFERROR(V10/P10,"-")</f>
        <v>0.028985507246377</v>
      </c>
      <c r="X10" s="333">
        <f>SUM(X6:X9)</f>
        <v>99000</v>
      </c>
      <c r="Y10" s="333">
        <f>IFERROR(X10/P10,"-")</f>
        <v>717.39130434783</v>
      </c>
      <c r="Z10" s="333">
        <f>IFERROR(X10/V10,"-")</f>
        <v>24750</v>
      </c>
      <c r="AA10" s="333">
        <f>X10-J10</f>
        <v>-123000</v>
      </c>
      <c r="AB10" s="45">
        <f>X10/J10</f>
        <v>0.44594594594595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90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91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92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93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94</v>
      </c>
      <c r="C6" s="347" t="s">
        <v>95</v>
      </c>
      <c r="D6" s="347" t="s">
        <v>96</v>
      </c>
      <c r="E6" s="175" t="s">
        <v>97</v>
      </c>
      <c r="F6" s="175" t="s">
        <v>98</v>
      </c>
      <c r="G6" s="340">
        <v>0</v>
      </c>
      <c r="H6" s="340">
        <v>3000</v>
      </c>
      <c r="I6" s="176">
        <v>0</v>
      </c>
      <c r="J6" s="176">
        <v>0</v>
      </c>
      <c r="K6" s="176">
        <v>1273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99</v>
      </c>
      <c r="C7" s="347"/>
      <c r="D7" s="347" t="s">
        <v>100</v>
      </c>
      <c r="E7" s="175" t="s">
        <v>101</v>
      </c>
      <c r="F7" s="175" t="s">
        <v>98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4</v>
      </c>
      <c r="M7" s="178">
        <v>4</v>
      </c>
      <c r="N7" s="179" t="str">
        <f>IFERROR(L7/K7,"-")</f>
        <v>-</v>
      </c>
      <c r="O7" s="176">
        <v>1</v>
      </c>
      <c r="P7" s="176">
        <v>2</v>
      </c>
      <c r="Q7" s="179">
        <f>IFERROR(O7/L7,"-")</f>
        <v>0.25</v>
      </c>
      <c r="R7" s="180">
        <f>IFERROR(G7/SUM(L7:L7),"-")</f>
        <v>0</v>
      </c>
      <c r="S7" s="181">
        <v>1</v>
      </c>
      <c r="T7" s="179">
        <f>IF(L7=0,"-",S7/L7)</f>
        <v>0.25</v>
      </c>
      <c r="U7" s="345">
        <v>42000</v>
      </c>
      <c r="V7" s="346">
        <f>IFERROR(U7/L7,"-")</f>
        <v>10500</v>
      </c>
      <c r="W7" s="346">
        <f>IFERROR(U7/S7,"-")</f>
        <v>42000</v>
      </c>
      <c r="X7" s="340">
        <f>SUM(U7:U7)-SUM(G7:G7)</f>
        <v>42000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1</v>
      </c>
      <c r="BC7" s="203">
        <f>IF(L7=0,"",IF(BB7=0,"",(BB7/L7)))</f>
        <v>0.25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3</v>
      </c>
      <c r="BL7" s="209">
        <f>IF(L7=0,"",IF(BK7=0,"",(BK7/L7)))</f>
        <v>0.75</v>
      </c>
      <c r="BM7" s="210">
        <v>1</v>
      </c>
      <c r="BN7" s="211">
        <f>IFERROR(BM7/BK7,"-")</f>
        <v>0.33333333333333</v>
      </c>
      <c r="BO7" s="212">
        <v>42000</v>
      </c>
      <c r="BP7" s="213">
        <f>IFERROR(BO7/BK7,"-")</f>
        <v>14000</v>
      </c>
      <c r="BQ7" s="214"/>
      <c r="BR7" s="214"/>
      <c r="BS7" s="214">
        <v>1</v>
      </c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42000</v>
      </c>
      <c r="CN7" s="230">
        <v>42000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102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1273</v>
      </c>
      <c r="L10" s="250">
        <f>SUM(L6:L9)</f>
        <v>4</v>
      </c>
      <c r="M10" s="250">
        <f>SUM(M6:M9)</f>
        <v>4</v>
      </c>
      <c r="N10" s="252">
        <f>IFERROR(L10/K10,"-")</f>
        <v>0.0031421838177533</v>
      </c>
      <c r="O10" s="253">
        <f>SUM(O6:O9)</f>
        <v>1</v>
      </c>
      <c r="P10" s="253">
        <f>SUM(P6:P9)</f>
        <v>2</v>
      </c>
      <c r="Q10" s="252">
        <f>IFERROR(O10/L10,"-")</f>
        <v>0.25</v>
      </c>
      <c r="R10" s="254">
        <f>IFERROR(G10/L10,"-")</f>
        <v>0</v>
      </c>
      <c r="S10" s="255">
        <f>SUM(S6:S9)</f>
        <v>1</v>
      </c>
      <c r="T10" s="252">
        <f>IFERROR(S10/L10,"-")</f>
        <v>0.25</v>
      </c>
      <c r="U10" s="343">
        <f>SUM(U6:U9)</f>
        <v>42000</v>
      </c>
      <c r="V10" s="343">
        <f>IFERROR(U10/L10,"-")</f>
        <v>10500</v>
      </c>
      <c r="W10" s="343">
        <f>IFERROR(U10/S10,"-")</f>
        <v>42000</v>
      </c>
      <c r="X10" s="343">
        <f>U10-G10</f>
        <v>42000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103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91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3.1366294938175</v>
      </c>
      <c r="B6" s="347" t="s">
        <v>104</v>
      </c>
      <c r="C6" s="347" t="s">
        <v>105</v>
      </c>
      <c r="D6" s="347" t="s">
        <v>106</v>
      </c>
      <c r="E6" s="175" t="s">
        <v>107</v>
      </c>
      <c r="F6" s="175" t="s">
        <v>98</v>
      </c>
      <c r="G6" s="340">
        <v>1284181</v>
      </c>
      <c r="H6" s="176">
        <v>0</v>
      </c>
      <c r="I6" s="176">
        <v>0</v>
      </c>
      <c r="J6" s="176">
        <v>31800</v>
      </c>
      <c r="K6" s="177">
        <v>466</v>
      </c>
      <c r="L6" s="179">
        <f>IFERROR(K6/J6,"-")</f>
        <v>0.014654088050314</v>
      </c>
      <c r="M6" s="176">
        <v>20</v>
      </c>
      <c r="N6" s="176">
        <v>190</v>
      </c>
      <c r="O6" s="179">
        <f>IFERROR(M6/(K6),"-")</f>
        <v>0.042918454935622</v>
      </c>
      <c r="P6" s="180">
        <f>IFERROR(G6/SUM(K6:K6),"-")</f>
        <v>2755.7532188841</v>
      </c>
      <c r="Q6" s="181">
        <v>52</v>
      </c>
      <c r="R6" s="179">
        <f>IF(K6=0,"-",Q6/K6)</f>
        <v>0.11158798283262</v>
      </c>
      <c r="S6" s="345">
        <v>4028000</v>
      </c>
      <c r="T6" s="346">
        <f>IFERROR(S6/K6,"-")</f>
        <v>8643.7768240343</v>
      </c>
      <c r="U6" s="346">
        <f>IFERROR(S6/Q6,"-")</f>
        <v>77461.538461538</v>
      </c>
      <c r="V6" s="340">
        <f>SUM(S6:S6)-SUM(G6:G6)</f>
        <v>2743819</v>
      </c>
      <c r="W6" s="183">
        <f>SUM(S6:S6)/SUM(G6:G6)</f>
        <v>3.1366294938175</v>
      </c>
      <c r="Y6" s="184">
        <v>20</v>
      </c>
      <c r="Z6" s="185">
        <f>IF(K6=0,"",IF(Y6=0,"",(Y6/K6)))</f>
        <v>0.042918454935622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17</v>
      </c>
      <c r="AI6" s="191">
        <f>IF(K6=0,"",IF(AH6=0,"",(AH6/K6)))</f>
        <v>0.036480686695279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71</v>
      </c>
      <c r="AR6" s="197">
        <f>IF(K6=0,"",IF(AQ6=0,"",(AQ6/K6)))</f>
        <v>0.15236051502146</v>
      </c>
      <c r="AS6" s="196">
        <v>2</v>
      </c>
      <c r="AT6" s="198">
        <f>IFERROR(AS6/AQ6,"-")</f>
        <v>0.028169014084507</v>
      </c>
      <c r="AU6" s="199">
        <v>10000</v>
      </c>
      <c r="AV6" s="200">
        <f>IFERROR(AU6/AQ6,"-")</f>
        <v>140.84507042254</v>
      </c>
      <c r="AW6" s="201">
        <v>2</v>
      </c>
      <c r="AX6" s="201"/>
      <c r="AY6" s="201"/>
      <c r="AZ6" s="202">
        <v>148</v>
      </c>
      <c r="BA6" s="203">
        <f>IF(K6=0,"",IF(AZ6=0,"",(AZ6/K6)))</f>
        <v>0.31759656652361</v>
      </c>
      <c r="BB6" s="202">
        <v>21</v>
      </c>
      <c r="BC6" s="204">
        <f>IFERROR(BB6/AZ6,"-")</f>
        <v>0.14189189189189</v>
      </c>
      <c r="BD6" s="205">
        <v>584000</v>
      </c>
      <c r="BE6" s="206">
        <f>IFERROR(BD6/AZ6,"-")</f>
        <v>3945.9459459459</v>
      </c>
      <c r="BF6" s="207">
        <v>11</v>
      </c>
      <c r="BG6" s="207">
        <v>6</v>
      </c>
      <c r="BH6" s="207">
        <v>4</v>
      </c>
      <c r="BI6" s="208">
        <v>149</v>
      </c>
      <c r="BJ6" s="209">
        <f>IF(K6=0,"",IF(BI6=0,"",(BI6/K6)))</f>
        <v>0.31974248927039</v>
      </c>
      <c r="BK6" s="210">
        <v>17</v>
      </c>
      <c r="BL6" s="211">
        <f>IFERROR(BK6/BI6,"-")</f>
        <v>0.11409395973154</v>
      </c>
      <c r="BM6" s="212">
        <v>1616000</v>
      </c>
      <c r="BN6" s="213">
        <f>IFERROR(BM6/BI6,"-")</f>
        <v>10845.637583893</v>
      </c>
      <c r="BO6" s="214">
        <v>6</v>
      </c>
      <c r="BP6" s="214">
        <v>3</v>
      </c>
      <c r="BQ6" s="214">
        <v>8</v>
      </c>
      <c r="BR6" s="215">
        <v>46</v>
      </c>
      <c r="BS6" s="216">
        <f>IF(K6=0,"",IF(BR6=0,"",(BR6/K6)))</f>
        <v>0.098712446351931</v>
      </c>
      <c r="BT6" s="217">
        <v>6</v>
      </c>
      <c r="BU6" s="218">
        <f>IFERROR(BT6/BR6,"-")</f>
        <v>0.1304347826087</v>
      </c>
      <c r="BV6" s="219">
        <v>1063000</v>
      </c>
      <c r="BW6" s="220">
        <f>IFERROR(BV6/BR6,"-")</f>
        <v>23108.695652174</v>
      </c>
      <c r="BX6" s="221"/>
      <c r="BY6" s="221">
        <v>1</v>
      </c>
      <c r="BZ6" s="221">
        <v>5</v>
      </c>
      <c r="CA6" s="222">
        <v>15</v>
      </c>
      <c r="CB6" s="223">
        <f>IF(K6=0,"",IF(CA6=0,"",(CA6/K6)))</f>
        <v>0.032188841201717</v>
      </c>
      <c r="CC6" s="224">
        <v>6</v>
      </c>
      <c r="CD6" s="225">
        <f>IFERROR(CC6/CA6,"-")</f>
        <v>0.4</v>
      </c>
      <c r="CE6" s="226">
        <v>755000</v>
      </c>
      <c r="CF6" s="227">
        <f>IFERROR(CE6/CA6,"-")</f>
        <v>50333.333333333</v>
      </c>
      <c r="CG6" s="228">
        <v>2</v>
      </c>
      <c r="CH6" s="228"/>
      <c r="CI6" s="228">
        <v>4</v>
      </c>
      <c r="CJ6" s="229">
        <v>52</v>
      </c>
      <c r="CK6" s="230">
        <v>4028000</v>
      </c>
      <c r="CL6" s="230">
        <v>1375000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1.1331622668387</v>
      </c>
      <c r="B7" s="347" t="s">
        <v>108</v>
      </c>
      <c r="C7" s="347" t="s">
        <v>109</v>
      </c>
      <c r="D7" s="347" t="s">
        <v>110</v>
      </c>
      <c r="E7" s="175" t="s">
        <v>111</v>
      </c>
      <c r="F7" s="175" t="s">
        <v>98</v>
      </c>
      <c r="G7" s="340">
        <v>9569768</v>
      </c>
      <c r="H7" s="176">
        <v>0</v>
      </c>
      <c r="I7" s="176">
        <v>0</v>
      </c>
      <c r="J7" s="176">
        <v>427563</v>
      </c>
      <c r="K7" s="177">
        <v>3560</v>
      </c>
      <c r="L7" s="179">
        <f>IFERROR(K7/J7,"-")</f>
        <v>0.0083262583525703</v>
      </c>
      <c r="M7" s="176">
        <v>84</v>
      </c>
      <c r="N7" s="176">
        <v>1553</v>
      </c>
      <c r="O7" s="179">
        <f>IFERROR(M7/(K7),"-")</f>
        <v>0.023595505617978</v>
      </c>
      <c r="P7" s="180">
        <f>IFERROR(G7/SUM(K7:K7),"-")</f>
        <v>2688.1370786517</v>
      </c>
      <c r="Q7" s="181">
        <v>365</v>
      </c>
      <c r="R7" s="179">
        <f>IF(K7=0,"-",Q7/K7)</f>
        <v>0.10252808988764</v>
      </c>
      <c r="S7" s="345">
        <v>10844100</v>
      </c>
      <c r="T7" s="346">
        <f>IFERROR(S7/K7,"-")</f>
        <v>3046.095505618</v>
      </c>
      <c r="U7" s="346">
        <f>IFERROR(S7/Q7,"-")</f>
        <v>29709.863013699</v>
      </c>
      <c r="V7" s="340">
        <f>SUM(S7:S7)-SUM(G7:G7)</f>
        <v>1274332</v>
      </c>
      <c r="W7" s="183">
        <f>SUM(S7:S7)/SUM(G7:G7)</f>
        <v>1.1331622668387</v>
      </c>
      <c r="Y7" s="184">
        <v>80</v>
      </c>
      <c r="Z7" s="185">
        <f>IF(K7=0,"",IF(Y7=0,"",(Y7/K7)))</f>
        <v>0.02247191011236</v>
      </c>
      <c r="AA7" s="184">
        <v>2</v>
      </c>
      <c r="AB7" s="186">
        <f>IFERROR(AA7/Y7,"-")</f>
        <v>0.025</v>
      </c>
      <c r="AC7" s="187">
        <v>12000</v>
      </c>
      <c r="AD7" s="188">
        <f>IFERROR(AC7/Y7,"-")</f>
        <v>150</v>
      </c>
      <c r="AE7" s="189">
        <v>1</v>
      </c>
      <c r="AF7" s="189"/>
      <c r="AG7" s="189">
        <v>1</v>
      </c>
      <c r="AH7" s="190">
        <v>26</v>
      </c>
      <c r="AI7" s="191">
        <f>IF(K7=0,"",IF(AH7=0,"",(AH7/K7)))</f>
        <v>0.0073033707865169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149</v>
      </c>
      <c r="AR7" s="197">
        <f>IF(K7=0,"",IF(AQ7=0,"",(AQ7/K7)))</f>
        <v>0.04185393258427</v>
      </c>
      <c r="AS7" s="196">
        <v>8</v>
      </c>
      <c r="AT7" s="198">
        <f>IFERROR(AS7/AQ7,"-")</f>
        <v>0.053691275167785</v>
      </c>
      <c r="AU7" s="199">
        <v>136000</v>
      </c>
      <c r="AV7" s="200">
        <f>IFERROR(AU7/AQ7,"-")</f>
        <v>912.75167785235</v>
      </c>
      <c r="AW7" s="201">
        <v>3</v>
      </c>
      <c r="AX7" s="201">
        <v>2</v>
      </c>
      <c r="AY7" s="201">
        <v>3</v>
      </c>
      <c r="AZ7" s="202">
        <v>1984</v>
      </c>
      <c r="BA7" s="203">
        <f>IF(K7=0,"",IF(AZ7=0,"",(AZ7/K7)))</f>
        <v>0.55730337078652</v>
      </c>
      <c r="BB7" s="202">
        <v>193</v>
      </c>
      <c r="BC7" s="204">
        <f>IFERROR(BB7/AZ7,"-")</f>
        <v>0.097278225806452</v>
      </c>
      <c r="BD7" s="205">
        <v>3432100</v>
      </c>
      <c r="BE7" s="206">
        <f>IFERROR(BD7/AZ7,"-")</f>
        <v>1729.8891129032</v>
      </c>
      <c r="BF7" s="207">
        <v>94</v>
      </c>
      <c r="BG7" s="207">
        <v>34</v>
      </c>
      <c r="BH7" s="207">
        <v>65</v>
      </c>
      <c r="BI7" s="208">
        <v>1062</v>
      </c>
      <c r="BJ7" s="209">
        <f>IF(K7=0,"",IF(BI7=0,"",(BI7/K7)))</f>
        <v>0.29831460674157</v>
      </c>
      <c r="BK7" s="210">
        <v>112</v>
      </c>
      <c r="BL7" s="211">
        <f>IFERROR(BK7/BI7,"-")</f>
        <v>0.10546139359699</v>
      </c>
      <c r="BM7" s="212">
        <v>3564000</v>
      </c>
      <c r="BN7" s="213">
        <f>IFERROR(BM7/BI7,"-")</f>
        <v>3355.9322033898</v>
      </c>
      <c r="BO7" s="214">
        <v>39</v>
      </c>
      <c r="BP7" s="214">
        <v>18</v>
      </c>
      <c r="BQ7" s="214">
        <v>55</v>
      </c>
      <c r="BR7" s="215">
        <v>231</v>
      </c>
      <c r="BS7" s="216">
        <f>IF(K7=0,"",IF(BR7=0,"",(BR7/K7)))</f>
        <v>0.064887640449438</v>
      </c>
      <c r="BT7" s="217">
        <v>41</v>
      </c>
      <c r="BU7" s="218">
        <f>IFERROR(BT7/BR7,"-")</f>
        <v>0.17748917748918</v>
      </c>
      <c r="BV7" s="219">
        <v>3037000</v>
      </c>
      <c r="BW7" s="220">
        <f>IFERROR(BV7/BR7,"-")</f>
        <v>13147.186147186</v>
      </c>
      <c r="BX7" s="221">
        <v>13</v>
      </c>
      <c r="BY7" s="221">
        <v>8</v>
      </c>
      <c r="BZ7" s="221">
        <v>20</v>
      </c>
      <c r="CA7" s="222">
        <v>28</v>
      </c>
      <c r="CB7" s="223">
        <f>IF(K7=0,"",IF(CA7=0,"",(CA7/K7)))</f>
        <v>0.0078651685393258</v>
      </c>
      <c r="CC7" s="224">
        <v>9</v>
      </c>
      <c r="CD7" s="225">
        <f>IFERROR(CC7/CA7,"-")</f>
        <v>0.32142857142857</v>
      </c>
      <c r="CE7" s="226">
        <v>663000</v>
      </c>
      <c r="CF7" s="227">
        <f>IFERROR(CE7/CA7,"-")</f>
        <v>23678.571428571</v>
      </c>
      <c r="CG7" s="228">
        <v>2</v>
      </c>
      <c r="CH7" s="228"/>
      <c r="CI7" s="228">
        <v>7</v>
      </c>
      <c r="CJ7" s="229">
        <v>365</v>
      </c>
      <c r="CK7" s="230">
        <v>10844100</v>
      </c>
      <c r="CL7" s="230">
        <v>892000</v>
      </c>
      <c r="CM7" s="230">
        <v>31000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112</v>
      </c>
      <c r="C8" s="347" t="s">
        <v>109</v>
      </c>
      <c r="D8" s="347" t="s">
        <v>110</v>
      </c>
      <c r="E8" s="175" t="s">
        <v>113</v>
      </c>
      <c r="F8" s="175" t="s">
        <v>98</v>
      </c>
      <c r="G8" s="340">
        <v>0</v>
      </c>
      <c r="H8" s="176">
        <v>0</v>
      </c>
      <c r="I8" s="176">
        <v>0</v>
      </c>
      <c r="J8" s="176">
        <v>13</v>
      </c>
      <c r="K8" s="177">
        <v>0</v>
      </c>
      <c r="L8" s="179">
        <f>IFERROR(K8/J8,"-")</f>
        <v>0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0.451300848859</v>
      </c>
      <c r="B9" s="347" t="s">
        <v>114</v>
      </c>
      <c r="C9" s="347" t="s">
        <v>109</v>
      </c>
      <c r="D9" s="347" t="s">
        <v>110</v>
      </c>
      <c r="E9" s="175" t="s">
        <v>115</v>
      </c>
      <c r="F9" s="175" t="s">
        <v>98</v>
      </c>
      <c r="G9" s="340">
        <v>290272</v>
      </c>
      <c r="H9" s="176">
        <v>0</v>
      </c>
      <c r="I9" s="176">
        <v>0</v>
      </c>
      <c r="J9" s="176">
        <v>6701</v>
      </c>
      <c r="K9" s="177">
        <v>68</v>
      </c>
      <c r="L9" s="179">
        <f>IFERROR(K9/J9,"-")</f>
        <v>0.010147739143411</v>
      </c>
      <c r="M9" s="176">
        <v>0</v>
      </c>
      <c r="N9" s="176">
        <v>26</v>
      </c>
      <c r="O9" s="179">
        <f>IFERROR(M9/(K9),"-")</f>
        <v>0</v>
      </c>
      <c r="P9" s="180">
        <f>IFERROR(G9/SUM(K9:K9),"-")</f>
        <v>4268.7058823529</v>
      </c>
      <c r="Q9" s="181">
        <v>5</v>
      </c>
      <c r="R9" s="179">
        <f>IF(K9=0,"-",Q9/K9)</f>
        <v>0.073529411764706</v>
      </c>
      <c r="S9" s="345">
        <v>131000</v>
      </c>
      <c r="T9" s="346">
        <f>IFERROR(S9/K9,"-")</f>
        <v>1926.4705882353</v>
      </c>
      <c r="U9" s="346">
        <f>IFERROR(S9/Q9,"-")</f>
        <v>26200</v>
      </c>
      <c r="V9" s="340">
        <f>SUM(S9:S9)-SUM(G9:G9)</f>
        <v>-159272</v>
      </c>
      <c r="W9" s="183">
        <f>SUM(S9:S9)/SUM(G9:G9)</f>
        <v>0.451300848859</v>
      </c>
      <c r="Y9" s="184">
        <v>7</v>
      </c>
      <c r="Z9" s="185">
        <f>IF(K9=0,"",IF(Y9=0,"",(Y9/K9)))</f>
        <v>0.10294117647059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9</v>
      </c>
      <c r="AI9" s="191">
        <f>IF(K9=0,"",IF(AH9=0,"",(AH9/K9)))</f>
        <v>0.13235294117647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5</v>
      </c>
      <c r="AR9" s="197">
        <f>IF(K9=0,"",IF(AQ9=0,"",(AQ9/K9)))</f>
        <v>0.073529411764706</v>
      </c>
      <c r="AS9" s="196"/>
      <c r="AT9" s="198">
        <f>IFERROR(AS9/AQ9,"-")</f>
        <v>0</v>
      </c>
      <c r="AU9" s="199"/>
      <c r="AV9" s="200">
        <f>IFERROR(AU9/AQ9,"-")</f>
        <v>0</v>
      </c>
      <c r="AW9" s="201"/>
      <c r="AX9" s="201"/>
      <c r="AY9" s="201"/>
      <c r="AZ9" s="202">
        <v>16</v>
      </c>
      <c r="BA9" s="203">
        <f>IF(K9=0,"",IF(AZ9=0,"",(AZ9/K9)))</f>
        <v>0.23529411764706</v>
      </c>
      <c r="BB9" s="202">
        <v>1</v>
      </c>
      <c r="BC9" s="204">
        <f>IFERROR(BB9/AZ9,"-")</f>
        <v>0.0625</v>
      </c>
      <c r="BD9" s="205">
        <v>9000</v>
      </c>
      <c r="BE9" s="206">
        <f>IFERROR(BD9/AZ9,"-")</f>
        <v>562.5</v>
      </c>
      <c r="BF9" s="207"/>
      <c r="BG9" s="207"/>
      <c r="BH9" s="207">
        <v>1</v>
      </c>
      <c r="BI9" s="208">
        <v>22</v>
      </c>
      <c r="BJ9" s="209">
        <f>IF(K9=0,"",IF(BI9=0,"",(BI9/K9)))</f>
        <v>0.32352941176471</v>
      </c>
      <c r="BK9" s="210">
        <v>2</v>
      </c>
      <c r="BL9" s="211">
        <f>IFERROR(BK9/BI9,"-")</f>
        <v>0.090909090909091</v>
      </c>
      <c r="BM9" s="212">
        <v>23000</v>
      </c>
      <c r="BN9" s="213">
        <f>IFERROR(BM9/BI9,"-")</f>
        <v>1045.4545454545</v>
      </c>
      <c r="BO9" s="214">
        <v>1</v>
      </c>
      <c r="BP9" s="214">
        <v>1</v>
      </c>
      <c r="BQ9" s="214"/>
      <c r="BR9" s="215">
        <v>7</v>
      </c>
      <c r="BS9" s="216">
        <f>IF(K9=0,"",IF(BR9=0,"",(BR9/K9)))</f>
        <v>0.10294117647059</v>
      </c>
      <c r="BT9" s="217">
        <v>2</v>
      </c>
      <c r="BU9" s="218">
        <f>IFERROR(BT9/BR9,"-")</f>
        <v>0.28571428571429</v>
      </c>
      <c r="BV9" s="219">
        <v>99000</v>
      </c>
      <c r="BW9" s="220">
        <f>IFERROR(BV9/BR9,"-")</f>
        <v>14142.857142857</v>
      </c>
      <c r="BX9" s="221"/>
      <c r="BY9" s="221">
        <v>1</v>
      </c>
      <c r="BZ9" s="221">
        <v>1</v>
      </c>
      <c r="CA9" s="222">
        <v>2</v>
      </c>
      <c r="CB9" s="223">
        <f>IF(K9=0,"",IF(CA9=0,"",(CA9/K9)))</f>
        <v>0.029411764705882</v>
      </c>
      <c r="CC9" s="224"/>
      <c r="CD9" s="225">
        <f>IFERROR(CC9/CA9,"-")</f>
        <v>0</v>
      </c>
      <c r="CE9" s="226"/>
      <c r="CF9" s="227">
        <f>IFERROR(CE9/CA9,"-")</f>
        <v>0</v>
      </c>
      <c r="CG9" s="228"/>
      <c r="CH9" s="228"/>
      <c r="CI9" s="228"/>
      <c r="CJ9" s="229">
        <v>5</v>
      </c>
      <c r="CK9" s="230">
        <v>131000</v>
      </c>
      <c r="CL9" s="230">
        <v>91000</v>
      </c>
      <c r="CM9" s="230">
        <v>9000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116</v>
      </c>
      <c r="F12" s="251"/>
      <c r="G12" s="343">
        <f>SUM(G6:G11)</f>
        <v>11144221</v>
      </c>
      <c r="H12" s="250">
        <f>SUM(H6:H11)</f>
        <v>0</v>
      </c>
      <c r="I12" s="250">
        <f>SUM(I6:I11)</f>
        <v>0</v>
      </c>
      <c r="J12" s="250">
        <f>SUM(J6:J11)</f>
        <v>466077</v>
      </c>
      <c r="K12" s="250">
        <f>SUM(K6:K11)</f>
        <v>4094</v>
      </c>
      <c r="L12" s="252">
        <f>IFERROR(K12/J12,"-")</f>
        <v>0.0087839562990665</v>
      </c>
      <c r="M12" s="253">
        <f>SUM(M6:M11)</f>
        <v>104</v>
      </c>
      <c r="N12" s="253">
        <f>SUM(N6:N11)</f>
        <v>1769</v>
      </c>
      <c r="O12" s="252">
        <f>IFERROR(M12/K12,"-")</f>
        <v>0.025403028822667</v>
      </c>
      <c r="P12" s="254">
        <f>IFERROR(G12/K12,"-")</f>
        <v>2722.0862237421</v>
      </c>
      <c r="Q12" s="255">
        <f>SUM(Q6:Q11)</f>
        <v>422</v>
      </c>
      <c r="R12" s="252">
        <f>IFERROR(Q12/K12,"-")</f>
        <v>0.10307767464582</v>
      </c>
      <c r="S12" s="343">
        <f>SUM(S6:S11)</f>
        <v>15003100</v>
      </c>
      <c r="T12" s="343">
        <f>IFERROR(S12/K12,"-")</f>
        <v>3664.6555935515</v>
      </c>
      <c r="U12" s="343">
        <f>IFERROR(S12/Q12,"-")</f>
        <v>35552.369668246</v>
      </c>
      <c r="V12" s="343">
        <f>S12-G12</f>
        <v>3858879</v>
      </c>
      <c r="W12" s="256">
        <f>S12/G12</f>
        <v>1.34626727162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117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91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118</v>
      </c>
      <c r="C6" s="347" t="s">
        <v>119</v>
      </c>
      <c r="D6" s="347" t="s">
        <v>120</v>
      </c>
      <c r="E6" s="175" t="s">
        <v>121</v>
      </c>
      <c r="F6" s="175" t="s">
        <v>98</v>
      </c>
      <c r="G6" s="340">
        <v>0</v>
      </c>
      <c r="H6" s="176">
        <v>0</v>
      </c>
      <c r="I6" s="176">
        <v>0</v>
      </c>
      <c r="J6" s="176">
        <v>0</v>
      </c>
      <c r="K6" s="177">
        <v>5</v>
      </c>
      <c r="L6" s="179" t="str">
        <f>IFERROR(K6/J6,"-")</f>
        <v>-</v>
      </c>
      <c r="M6" s="176">
        <v>0</v>
      </c>
      <c r="N6" s="176">
        <v>2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1</v>
      </c>
      <c r="AI6" s="191">
        <f>IF(K6=0,"",IF(AH6=0,"",(AH6/K6)))</f>
        <v>0.2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2</v>
      </c>
      <c r="AR6" s="197">
        <f>IF(K6=0,"",IF(AQ6=0,"",(AQ6/K6)))</f>
        <v>0.4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2</v>
      </c>
      <c r="BA6" s="203">
        <f>IF(K6=0,"",IF(AZ6=0,"",(AZ6/K6)))</f>
        <v>0.4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122</v>
      </c>
      <c r="C7" s="347" t="s">
        <v>119</v>
      </c>
      <c r="D7" s="347" t="s">
        <v>120</v>
      </c>
      <c r="E7" s="175" t="s">
        <v>123</v>
      </c>
      <c r="F7" s="175" t="s">
        <v>98</v>
      </c>
      <c r="G7" s="340">
        <v>0</v>
      </c>
      <c r="H7" s="176">
        <v>0</v>
      </c>
      <c r="I7" s="176">
        <v>0</v>
      </c>
      <c r="J7" s="176">
        <v>0</v>
      </c>
      <c r="K7" s="177">
        <v>34</v>
      </c>
      <c r="L7" s="179" t="str">
        <f>IFERROR(K7/J7,"-")</f>
        <v>-</v>
      </c>
      <c r="M7" s="176">
        <v>1</v>
      </c>
      <c r="N7" s="176">
        <v>9</v>
      </c>
      <c r="O7" s="179">
        <f>IFERROR(M7/(K7),"-")</f>
        <v>0.029411764705882</v>
      </c>
      <c r="P7" s="180">
        <f>IFERROR(G7/SUM(K7:K7),"-")</f>
        <v>0</v>
      </c>
      <c r="Q7" s="181">
        <v>2</v>
      </c>
      <c r="R7" s="179">
        <f>IF(K7=0,"-",Q7/K7)</f>
        <v>0.058823529411765</v>
      </c>
      <c r="S7" s="345">
        <v>27000</v>
      </c>
      <c r="T7" s="346">
        <f>IFERROR(S7/K7,"-")</f>
        <v>794.11764705882</v>
      </c>
      <c r="U7" s="346">
        <f>IFERROR(S7/Q7,"-")</f>
        <v>13500</v>
      </c>
      <c r="V7" s="340">
        <f>SUM(S7:S7)-SUM(G7:G7)</f>
        <v>27000</v>
      </c>
      <c r="W7" s="183" t="str">
        <f>SUM(S7:S7)/SUM(G7:G7)</f>
        <v>0</v>
      </c>
      <c r="Y7" s="184">
        <v>9</v>
      </c>
      <c r="Z7" s="185">
        <f>IF(K7=0,"",IF(Y7=0,"",(Y7/K7)))</f>
        <v>0.26470588235294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</v>
      </c>
      <c r="AI7" s="191">
        <f>IF(K7=0,"",IF(AH7=0,"",(AH7/K7)))</f>
        <v>0.17647058823529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9</v>
      </c>
      <c r="AR7" s="197">
        <f>IF(K7=0,"",IF(AQ7=0,"",(AQ7/K7)))</f>
        <v>0.26470588235294</v>
      </c>
      <c r="AS7" s="196">
        <v>2</v>
      </c>
      <c r="AT7" s="198">
        <f>IFERROR(AS7/AQ7,"-")</f>
        <v>0.22222222222222</v>
      </c>
      <c r="AU7" s="199">
        <v>27000</v>
      </c>
      <c r="AV7" s="200">
        <f>IFERROR(AU7/AQ7,"-")</f>
        <v>3000</v>
      </c>
      <c r="AW7" s="201">
        <v>1</v>
      </c>
      <c r="AX7" s="201"/>
      <c r="AY7" s="201">
        <v>1</v>
      </c>
      <c r="AZ7" s="202">
        <v>5</v>
      </c>
      <c r="BA7" s="203">
        <f>IF(K7=0,"",IF(AZ7=0,"",(AZ7/K7)))</f>
        <v>0.14705882352941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4</v>
      </c>
      <c r="BJ7" s="209">
        <f>IF(K7=0,"",IF(BI7=0,"",(BI7/K7)))</f>
        <v>0.11764705882353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0.029411764705882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2</v>
      </c>
      <c r="CK7" s="230">
        <v>27000</v>
      </c>
      <c r="CL7" s="230">
        <v>24000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124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39</v>
      </c>
      <c r="L10" s="252" t="str">
        <f>IFERROR(K10/J10,"-")</f>
        <v>-</v>
      </c>
      <c r="M10" s="253">
        <f>SUM(M6:M9)</f>
        <v>1</v>
      </c>
      <c r="N10" s="253">
        <f>SUM(N6:N9)</f>
        <v>11</v>
      </c>
      <c r="O10" s="252">
        <f>IFERROR(M10/K10,"-")</f>
        <v>0.025641025641026</v>
      </c>
      <c r="P10" s="254">
        <f>IFERROR(G10/K10,"-")</f>
        <v>0</v>
      </c>
      <c r="Q10" s="255">
        <f>SUM(Q6:Q9)</f>
        <v>2</v>
      </c>
      <c r="R10" s="252">
        <f>IFERROR(Q10/K10,"-")</f>
        <v>0.051282051282051</v>
      </c>
      <c r="S10" s="343">
        <f>SUM(S6:S9)</f>
        <v>27000</v>
      </c>
      <c r="T10" s="343">
        <f>IFERROR(S10/K10,"-")</f>
        <v>692.30769230769</v>
      </c>
      <c r="U10" s="343">
        <f>IFERROR(S10/Q10,"-")</f>
        <v>13500</v>
      </c>
      <c r="V10" s="343">
        <f>S10-G10</f>
        <v>27000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