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<sst xmlns="http://schemas.openxmlformats.org/spreadsheetml/2006/main" uniqueCount="132">
  <si>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</si>
  <si>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</si>
  <si>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</si>
  <si>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</si>
  <si>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</si>
  <si>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</si>
  <si>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</si>
  <si>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</si>
  <si>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</si>
  <si>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</si>
  <si>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</si>
  <si>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</si>
  <si>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</si>
  <si>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</si>
  <si>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</si>
  <si>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</si>
  <si>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</si>
  <si>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</si>
  <si>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</si>
  <si>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</si>
  <si>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</si>
  <si>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</si>
  <si>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</si>
  <si>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</si>
  <si>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</si>
  <si>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アフィリエイト</t>
  </si>
  <si>
    <t>リスティング</t>
  </si>
  <si>
    <t>アプリストア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</si>
  <si>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</si>
  <si>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</si>
  <si>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</si>
  <si>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</si>
  <si>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</si>
  <si>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</si>
  <si>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</si>
  <si>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</si>
  <si>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</si>
  <si>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</si>
  <si>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</si>
  <si>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</si>
  <si>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</si>
  <si>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</si>
  <si>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</si>
  <si>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</si>
  <si>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</si>
  <si>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</si>
  <si>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</si>
  <si>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</si>
  <si>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</si>
  <si>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</si>
  <si>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</si>
  <si>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</si>
  <si>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</si>
  <si>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</si>
  <si>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</si>
  <si>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</si>
  <si>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</si>
  <si>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</si>
  <si>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</si>
  <si>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</si>
  <si>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</si>
  <si>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</si>
  <si>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</si>
  <si>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</si>
  <si>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smss2332</t>
  </si>
  <si>
    <t>いろいろ</t>
  </si>
  <si>
    <t>企画枠たかし漫画２赤</t>
  </si>
  <si>
    <t>空電</t>
  </si>
  <si>
    <t>実話カタログ企画</t>
  </si>
  <si>
    <t>企画枠</t>
  </si>
  <si>
    <t>5月01日(土)</t>
  </si>
  <si>
    <t>sms_a1074</t>
  </si>
  <si>
    <t>大洋図書</t>
  </si>
  <si>
    <t>1P記事_求む！中高年男性版_アイ(妃さん)</t>
  </si>
  <si>
    <t>i38</t>
  </si>
  <si>
    <t>金のEX DVD</t>
  </si>
  <si>
    <t>表4　4C1P</t>
  </si>
  <si>
    <t>5月18日(火)</t>
  </si>
  <si>
    <t>smss2333</t>
  </si>
  <si>
    <t>sms_a1075</t>
  </si>
  <si>
    <t>マイウェイ出版</t>
  </si>
  <si>
    <t>2P逆ナンインタビュー版_アイ(広瀬さん)</t>
  </si>
  <si>
    <t>DVD芸能MAX</t>
  </si>
  <si>
    <t>4C2P</t>
  </si>
  <si>
    <t>5月27日(木)</t>
  </si>
  <si>
    <t>smss2334</t>
  </si>
  <si>
    <t>雑誌 TOTAL</t>
  </si>
  <si>
    <t>●DVD 広告</t>
  </si>
  <si>
    <t>sms_a1073</t>
  </si>
  <si>
    <t>三和出版</t>
  </si>
  <si>
    <t>DVD漫画まさお</t>
  </si>
  <si>
    <t>A4判、ＣＶＳフル</t>
  </si>
  <si>
    <t>mv20i</t>
  </si>
  <si>
    <t>Mrs.DVD</t>
  </si>
  <si>
    <t>DVD袋表４C</t>
  </si>
  <si>
    <t>smss2331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</si>
  <si>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</si>
  <si>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</si>
  <si>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</si>
  <si>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</si>
  <si>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</si>
  <si>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</si>
  <si>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</si>
  <si>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</si>
  <si>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</si>
  <si>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5/1～5/31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</si>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</sst>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5</v>
      </c>
      <c r="D6" s="330">
        <v>276000</v>
      </c>
      <c r="E6" s="79">
        <v>0</v>
      </c>
      <c r="F6" s="79">
        <v>0</v>
      </c>
      <c r="G6" s="79">
        <v>248</v>
      </c>
      <c r="H6" s="89">
        <v>62</v>
      </c>
      <c r="I6" s="90">
        <v>0</v>
      </c>
      <c r="J6" s="143">
        <f>H6+I6</f>
        <v>62</v>
      </c>
      <c r="K6" s="80">
        <f>IFERROR(J6/G6,"-")</f>
        <v>0.25</v>
      </c>
      <c r="L6" s="79">
        <v>1</v>
      </c>
      <c r="M6" s="79">
        <v>15</v>
      </c>
      <c r="N6" s="80">
        <f>IFERROR(L6/J6,"-")</f>
        <v>0.016129032258065</v>
      </c>
      <c r="O6" s="81">
        <f>IFERROR(D6/J6,"-")</f>
        <v>4451.6129032258</v>
      </c>
      <c r="P6" s="82">
        <v>8</v>
      </c>
      <c r="Q6" s="80">
        <f>IFERROR(P6/J6,"-")</f>
        <v>0.12903225806452</v>
      </c>
      <c r="R6" s="335">
        <v>685000</v>
      </c>
      <c r="S6" s="336">
        <f>IFERROR(R6/J6,"-")</f>
        <v>11048.387096774</v>
      </c>
      <c r="T6" s="336">
        <f>IFERROR(R6/P6,"-")</f>
        <v>85625</v>
      </c>
      <c r="U6" s="330">
        <f>IFERROR(R6-D6,"-")</f>
        <v>409000</v>
      </c>
      <c r="V6" s="83">
        <f>R6/D6</f>
        <v>2.481884057971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150000</v>
      </c>
      <c r="E7" s="79">
        <v>0</v>
      </c>
      <c r="F7" s="79">
        <v>0</v>
      </c>
      <c r="G7" s="79">
        <v>314</v>
      </c>
      <c r="H7" s="89">
        <v>123</v>
      </c>
      <c r="I7" s="90">
        <v>1</v>
      </c>
      <c r="J7" s="143">
        <f>H7+I7</f>
        <v>124</v>
      </c>
      <c r="K7" s="80">
        <f>IFERROR(J7/G7,"-")</f>
        <v>0.39490445859873</v>
      </c>
      <c r="L7" s="79">
        <v>9</v>
      </c>
      <c r="M7" s="79">
        <v>35</v>
      </c>
      <c r="N7" s="80">
        <f>IFERROR(L7/J7,"-")</f>
        <v>0.07258064516129</v>
      </c>
      <c r="O7" s="81">
        <f>IFERROR(D7/J7,"-")</f>
        <v>1209.6774193548</v>
      </c>
      <c r="P7" s="82">
        <v>9</v>
      </c>
      <c r="Q7" s="80">
        <f>IFERROR(P7/J7,"-")</f>
        <v>0.07258064516129</v>
      </c>
      <c r="R7" s="335">
        <v>719000</v>
      </c>
      <c r="S7" s="336">
        <f>IFERROR(R7/J7,"-")</f>
        <v>5798.3870967742</v>
      </c>
      <c r="T7" s="336">
        <f>IFERROR(R7/P7,"-")</f>
        <v>79888.888888889</v>
      </c>
      <c r="U7" s="330">
        <f>IFERROR(R7-D7,"-")</f>
        <v>569000</v>
      </c>
      <c r="V7" s="83">
        <f>R7/D7</f>
        <v>4.7933333333333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1553</v>
      </c>
      <c r="H8" s="89">
        <v>6</v>
      </c>
      <c r="I8" s="90">
        <v>1</v>
      </c>
      <c r="J8" s="143">
        <f>H8+I8</f>
        <v>7</v>
      </c>
      <c r="K8" s="80">
        <f>IFERROR(J8/G8,"-")</f>
        <v>0.004507405022537</v>
      </c>
      <c r="L8" s="79">
        <v>0</v>
      </c>
      <c r="M8" s="79">
        <v>2</v>
      </c>
      <c r="N8" s="80">
        <f>IFERROR(L8/J8,"-")</f>
        <v>0</v>
      </c>
      <c r="O8" s="81">
        <f>IFERROR(D8/J8,"-")</f>
        <v>0</v>
      </c>
      <c r="P8" s="82">
        <v>1</v>
      </c>
      <c r="Q8" s="80">
        <f>IFERROR(P8/J8,"-")</f>
        <v>0.14285714285714</v>
      </c>
      <c r="R8" s="335">
        <v>10000</v>
      </c>
      <c r="S8" s="336">
        <f>IFERROR(R8/J8,"-")</f>
        <v>1428.5714285714</v>
      </c>
      <c r="T8" s="336">
        <f>IFERROR(R8/P8,"-")</f>
        <v>10000</v>
      </c>
      <c r="U8" s="330">
        <f>IFERROR(R8-D8,"-")</f>
        <v>10000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13866032</v>
      </c>
      <c r="E9" s="79">
        <v>0</v>
      </c>
      <c r="F9" s="79">
        <v>0</v>
      </c>
      <c r="G9" s="79">
        <v>460524</v>
      </c>
      <c r="H9" s="89">
        <v>4671</v>
      </c>
      <c r="I9" s="90">
        <v>131</v>
      </c>
      <c r="J9" s="143">
        <f>H9+I9</f>
        <v>4802</v>
      </c>
      <c r="K9" s="80">
        <f>IFERROR(J9/G9,"-")</f>
        <v>0.010427252434184</v>
      </c>
      <c r="L9" s="79">
        <v>117</v>
      </c>
      <c r="M9" s="79">
        <v>2010</v>
      </c>
      <c r="N9" s="80">
        <f>IFERROR(L9/J9,"-")</f>
        <v>0.024364847980008</v>
      </c>
      <c r="O9" s="81">
        <f>IFERROR(D9/J9,"-")</f>
        <v>2887.5535193669</v>
      </c>
      <c r="P9" s="82">
        <v>577</v>
      </c>
      <c r="Q9" s="80">
        <f>IFERROR(P9/J9,"-")</f>
        <v>0.12015826738859</v>
      </c>
      <c r="R9" s="335">
        <v>23760420</v>
      </c>
      <c r="S9" s="336">
        <f>IFERROR(R9/J9,"-")</f>
        <v>4948.0258225739</v>
      </c>
      <c r="T9" s="336">
        <f>IFERROR(R9/P9,"-")</f>
        <v>41179.237435009</v>
      </c>
      <c r="U9" s="330">
        <f>IFERROR(R9-D9,"-")</f>
        <v>9894388</v>
      </c>
      <c r="V9" s="83">
        <f>R9/D9</f>
        <v>1.7135702557156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33</v>
      </c>
      <c r="I10" s="90">
        <v>4</v>
      </c>
      <c r="J10" s="143">
        <f>H10+I10</f>
        <v>37</v>
      </c>
      <c r="K10" s="80" t="str">
        <f>IFERROR(J10/G10,"-")</f>
        <v>-</v>
      </c>
      <c r="L10" s="79">
        <v>0</v>
      </c>
      <c r="M10" s="79">
        <v>5</v>
      </c>
      <c r="N10" s="80">
        <f>IFERROR(L10/J10,"-")</f>
        <v>0</v>
      </c>
      <c r="O10" s="81">
        <f>IFERROR(D10/J10,"-")</f>
        <v>0</v>
      </c>
      <c r="P10" s="82">
        <v>1</v>
      </c>
      <c r="Q10" s="80">
        <f>IFERROR(P10/J10,"-")</f>
        <v>0.027027027027027</v>
      </c>
      <c r="R10" s="335">
        <v>3000</v>
      </c>
      <c r="S10" s="336">
        <f>IFERROR(R10/J10,"-")</f>
        <v>81.081081081081</v>
      </c>
      <c r="T10" s="336">
        <f>IFERROR(R10/P10,"-")</f>
        <v>3000</v>
      </c>
      <c r="U10" s="330">
        <f>IFERROR(R10-D10,"-")</f>
        <v>3000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14292032</v>
      </c>
      <c r="E13" s="41">
        <f>SUM(E6:E11)</f>
        <v>0</v>
      </c>
      <c r="F13" s="41">
        <f>SUM(F6:F11)</f>
        <v>0</v>
      </c>
      <c r="G13" s="41">
        <f>SUM(G6:G11)</f>
        <v>462639</v>
      </c>
      <c r="H13" s="41">
        <f>SUM(H6:H11)</f>
        <v>4895</v>
      </c>
      <c r="I13" s="41">
        <f>SUM(I6:I11)</f>
        <v>137</v>
      </c>
      <c r="J13" s="41">
        <f>SUM(J6:J11)</f>
        <v>5032</v>
      </c>
      <c r="K13" s="42">
        <f>IFERROR(J13/G13,"-")</f>
        <v>0.010876731101355</v>
      </c>
      <c r="L13" s="76">
        <f>SUM(L6:L11)</f>
        <v>127</v>
      </c>
      <c r="M13" s="76">
        <f>SUM(M6:M11)</f>
        <v>2067</v>
      </c>
      <c r="N13" s="42">
        <f>IFERROR(L13/J13,"-")</f>
        <v>0.025238473767886</v>
      </c>
      <c r="O13" s="43">
        <f>IFERROR(D13/J13,"-")</f>
        <v>2840.2289348172</v>
      </c>
      <c r="P13" s="44">
        <f>SUM(P6:P11)</f>
        <v>596</v>
      </c>
      <c r="Q13" s="42">
        <f>IFERROR(P13/J13,"-")</f>
        <v>0.11844197138315</v>
      </c>
      <c r="R13" s="333">
        <f>SUM(R6:R11)</f>
        <v>25177420</v>
      </c>
      <c r="S13" s="333">
        <f>IFERROR(R13/J13,"-")</f>
        <v>5003.4618441971</v>
      </c>
      <c r="T13" s="333">
        <f>IFERROR(P13/P13,"-")</f>
        <v>1</v>
      </c>
      <c r="U13" s="333">
        <f>SUM(U6:U11)</f>
        <v>10885388</v>
      </c>
      <c r="V13" s="45">
        <f>IFERROR(R13/D13,"-")</f>
        <v>1.7616403321795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0.98611111111111</v>
      </c>
      <c r="B6" s="347" t="s">
        <v>64</v>
      </c>
      <c r="C6" s="347" t="s">
        <v>65</v>
      </c>
      <c r="D6" s="347" t="s">
        <v>66</v>
      </c>
      <c r="E6" s="347"/>
      <c r="F6" s="347" t="s">
        <v>67</v>
      </c>
      <c r="G6" s="88" t="s">
        <v>68</v>
      </c>
      <c r="H6" s="88" t="s">
        <v>69</v>
      </c>
      <c r="I6" s="348" t="s">
        <v>70</v>
      </c>
      <c r="J6" s="330">
        <v>72000</v>
      </c>
      <c r="K6" s="79">
        <v>0</v>
      </c>
      <c r="L6" s="79">
        <v>0</v>
      </c>
      <c r="M6" s="79">
        <v>141</v>
      </c>
      <c r="N6" s="89">
        <v>35</v>
      </c>
      <c r="O6" s="90">
        <v>0</v>
      </c>
      <c r="P6" s="91">
        <f>N6+O6</f>
        <v>35</v>
      </c>
      <c r="Q6" s="80">
        <f>IFERROR(P6/M6,"-")</f>
        <v>0.24822695035461</v>
      </c>
      <c r="R6" s="79">
        <v>0</v>
      </c>
      <c r="S6" s="79">
        <v>6</v>
      </c>
      <c r="T6" s="80">
        <f>IFERROR(R6/(P6),"-")</f>
        <v>0</v>
      </c>
      <c r="U6" s="336">
        <f>IFERROR(J6/SUM(N6:O6),"-")</f>
        <v>2057.1428571429</v>
      </c>
      <c r="V6" s="82">
        <v>4</v>
      </c>
      <c r="W6" s="80">
        <f>IF(P6=0,"-",V6/P6)</f>
        <v>0.11428571428571</v>
      </c>
      <c r="X6" s="335">
        <v>71000</v>
      </c>
      <c r="Y6" s="336">
        <f>IFERROR(X6/P6,"-")</f>
        <v>2028.5714285714</v>
      </c>
      <c r="Z6" s="336">
        <f>IFERROR(X6/V6,"-")</f>
        <v>17750</v>
      </c>
      <c r="AA6" s="330">
        <f>SUM(X6:X6)-SUM(J6:J6)</f>
        <v>-1000</v>
      </c>
      <c r="AB6" s="83">
        <f>SUM(X6:X6)/SUM(J6:J6)</f>
        <v>0.98611111111111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0.11428571428571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10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0.2</v>
      </c>
      <c r="BP6" s="119">
        <v>1</v>
      </c>
      <c r="BQ6" s="120">
        <f>IFERROR(BP6/BN6,"-")</f>
        <v>0.14285714285714</v>
      </c>
      <c r="BR6" s="121">
        <v>11000</v>
      </c>
      <c r="BS6" s="122">
        <f>IFERROR(BR6/BN6,"-")</f>
        <v>1571.4285714286</v>
      </c>
      <c r="BT6" s="123"/>
      <c r="BU6" s="123"/>
      <c r="BV6" s="123">
        <v>1</v>
      </c>
      <c r="BW6" s="124">
        <v>12</v>
      </c>
      <c r="BX6" s="125">
        <f>IF(P6=0,"",IF(BW6=0,"",(BW6/P6)))</f>
        <v>0.34285714285714</v>
      </c>
      <c r="BY6" s="126">
        <v>5</v>
      </c>
      <c r="BZ6" s="127">
        <f>IFERROR(BY6/BW6,"-")</f>
        <v>0.41666666666667</v>
      </c>
      <c r="CA6" s="128">
        <v>116000</v>
      </c>
      <c r="CB6" s="129">
        <f>IFERROR(CA6/BW6,"-")</f>
        <v>9666.6666666667</v>
      </c>
      <c r="CC6" s="130">
        <v>1</v>
      </c>
      <c r="CD6" s="130"/>
      <c r="CE6" s="130">
        <v>4</v>
      </c>
      <c r="CF6" s="131">
        <v>2</v>
      </c>
      <c r="CG6" s="132">
        <f>IF(P6=0,"",IF(CF6=0,"",(CF6/P6)))</f>
        <v>0.057142857142857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71000</v>
      </c>
      <c r="CQ6" s="139">
        <v>44000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5.8627450980392</v>
      </c>
      <c r="B7" s="347" t="s">
        <v>71</v>
      </c>
      <c r="C7" s="347" t="s">
        <v>72</v>
      </c>
      <c r="D7" s="347" t="s">
        <v>73</v>
      </c>
      <c r="E7" s="347"/>
      <c r="F7" s="347" t="s">
        <v>74</v>
      </c>
      <c r="G7" s="88" t="s">
        <v>75</v>
      </c>
      <c r="H7" s="88" t="s">
        <v>76</v>
      </c>
      <c r="I7" s="88" t="s">
        <v>77</v>
      </c>
      <c r="J7" s="330">
        <v>102000</v>
      </c>
      <c r="K7" s="79">
        <v>0</v>
      </c>
      <c r="L7" s="79">
        <v>0</v>
      </c>
      <c r="M7" s="79">
        <v>53</v>
      </c>
      <c r="N7" s="89">
        <v>9</v>
      </c>
      <c r="O7" s="90">
        <v>0</v>
      </c>
      <c r="P7" s="91">
        <f>N7+O7</f>
        <v>9</v>
      </c>
      <c r="Q7" s="80">
        <f>IFERROR(P7/M7,"-")</f>
        <v>0.16981132075472</v>
      </c>
      <c r="R7" s="79">
        <v>0</v>
      </c>
      <c r="S7" s="79">
        <v>2</v>
      </c>
      <c r="T7" s="80">
        <f>IFERROR(R7/(P7),"-")</f>
        <v>0</v>
      </c>
      <c r="U7" s="336">
        <f>IFERROR(J7/SUM(N7:O8),"-")</f>
        <v>4857.1428571429</v>
      </c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>
        <f>SUM(X7:X8)-SUM(J7:J8)</f>
        <v>496000</v>
      </c>
      <c r="AB7" s="83">
        <f>SUM(X7:X8)/SUM(J7:J8)</f>
        <v>5.8627450980392</v>
      </c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0.11111111111111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0.11111111111111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78</v>
      </c>
      <c r="C8" s="347"/>
      <c r="D8" s="347"/>
      <c r="E8" s="347"/>
      <c r="F8" s="347" t="s">
        <v>67</v>
      </c>
      <c r="G8" s="88"/>
      <c r="H8" s="88"/>
      <c r="I8" s="88"/>
      <c r="J8" s="330"/>
      <c r="K8" s="79">
        <v>0</v>
      </c>
      <c r="L8" s="79">
        <v>0</v>
      </c>
      <c r="M8" s="79">
        <v>41</v>
      </c>
      <c r="N8" s="89">
        <v>12</v>
      </c>
      <c r="O8" s="90">
        <v>0</v>
      </c>
      <c r="P8" s="91">
        <f>N8+O8</f>
        <v>12</v>
      </c>
      <c r="Q8" s="80">
        <f>IFERROR(P8/M8,"-")</f>
        <v>0.29268292682927</v>
      </c>
      <c r="R8" s="79">
        <v>1</v>
      </c>
      <c r="S8" s="79">
        <v>6</v>
      </c>
      <c r="T8" s="80">
        <f>IFERROR(R8/(P8),"-")</f>
        <v>0.083333333333333</v>
      </c>
      <c r="U8" s="336"/>
      <c r="V8" s="82">
        <v>3</v>
      </c>
      <c r="W8" s="80">
        <f>IF(P8=0,"-",V8/P8)</f>
        <v>0.25</v>
      </c>
      <c r="X8" s="335">
        <v>598000</v>
      </c>
      <c r="Y8" s="336">
        <f>IFERROR(X8/P8,"-")</f>
        <v>49833.333333333</v>
      </c>
      <c r="Z8" s="336">
        <f>IFERROR(X8/V8,"-")</f>
        <v>199333.33333333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0.083333333333333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0.33333333333333</v>
      </c>
      <c r="BG8" s="110">
        <v>2</v>
      </c>
      <c r="BH8" s="112">
        <f>IFERROR(BG8/BE8,"-")</f>
        <v>0.5</v>
      </c>
      <c r="BI8" s="113">
        <v>36000</v>
      </c>
      <c r="BJ8" s="114">
        <f>IFERROR(BI8/BE8,"-")</f>
        <v>9000</v>
      </c>
      <c r="BK8" s="115"/>
      <c r="BL8" s="115"/>
      <c r="BM8" s="115">
        <v>2</v>
      </c>
      <c r="BN8" s="117">
        <v>2</v>
      </c>
      <c r="BO8" s="118">
        <f>IF(P8=0,"",IF(BN8=0,"",(BN8/P8)))</f>
        <v>0.16666666666667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5</v>
      </c>
      <c r="BX8" s="125">
        <f>IF(P8=0,"",IF(BW8=0,"",(BW8/P8)))</f>
        <v>0.41666666666667</v>
      </c>
      <c r="BY8" s="126">
        <v>3</v>
      </c>
      <c r="BZ8" s="127">
        <f>IFERROR(BY8/BW8,"-")</f>
        <v>0.6</v>
      </c>
      <c r="CA8" s="128">
        <v>583000</v>
      </c>
      <c r="CB8" s="129">
        <f>IFERROR(CA8/BW8,"-")</f>
        <v>116600</v>
      </c>
      <c r="CC8" s="130"/>
      <c r="CD8" s="130"/>
      <c r="CE8" s="130">
        <v>3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598000</v>
      </c>
      <c r="CQ8" s="139">
        <v>462000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>
        <f>AB9</f>
        <v>0.15686274509804</v>
      </c>
      <c r="B9" s="347" t="s">
        <v>79</v>
      </c>
      <c r="C9" s="347" t="s">
        <v>80</v>
      </c>
      <c r="D9" s="347" t="s">
        <v>81</v>
      </c>
      <c r="E9" s="347"/>
      <c r="F9" s="347" t="s">
        <v>74</v>
      </c>
      <c r="G9" s="88" t="s">
        <v>82</v>
      </c>
      <c r="H9" s="88" t="s">
        <v>83</v>
      </c>
      <c r="I9" s="88" t="s">
        <v>84</v>
      </c>
      <c r="J9" s="330">
        <v>102000</v>
      </c>
      <c r="K9" s="79">
        <v>0</v>
      </c>
      <c r="L9" s="79">
        <v>0</v>
      </c>
      <c r="M9" s="79">
        <v>9</v>
      </c>
      <c r="N9" s="89">
        <v>4</v>
      </c>
      <c r="O9" s="90">
        <v>0</v>
      </c>
      <c r="P9" s="91">
        <f>N9+O9</f>
        <v>4</v>
      </c>
      <c r="Q9" s="80">
        <f>IFERROR(P9/M9,"-")</f>
        <v>0.44444444444444</v>
      </c>
      <c r="R9" s="79">
        <v>0</v>
      </c>
      <c r="S9" s="79">
        <v>1</v>
      </c>
      <c r="T9" s="80">
        <f>IFERROR(R9/(P9),"-")</f>
        <v>0</v>
      </c>
      <c r="U9" s="336">
        <f>IFERROR(J9/SUM(N9:O10),"-")</f>
        <v>17000</v>
      </c>
      <c r="V9" s="82">
        <v>1</v>
      </c>
      <c r="W9" s="80">
        <f>IF(P9=0,"-",V9/P9)</f>
        <v>0.25</v>
      </c>
      <c r="X9" s="335">
        <v>3000</v>
      </c>
      <c r="Y9" s="336">
        <f>IFERROR(X9/P9,"-")</f>
        <v>750</v>
      </c>
      <c r="Z9" s="336">
        <f>IFERROR(X9/V9,"-")</f>
        <v>3000</v>
      </c>
      <c r="AA9" s="330">
        <f>SUM(X9:X10)-SUM(J9:J10)</f>
        <v>-86000</v>
      </c>
      <c r="AB9" s="83">
        <f>SUM(X9:X10)/SUM(J9:J10)</f>
        <v>0.15686274509804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0.5</v>
      </c>
      <c r="AO9" s="98">
        <v>1</v>
      </c>
      <c r="AP9" s="100">
        <f>IFERROR(AO9/AM9,"-")</f>
        <v>0.5</v>
      </c>
      <c r="AQ9" s="101">
        <v>3000</v>
      </c>
      <c r="AR9" s="102">
        <f>IFERROR(AQ9/AM9,"-")</f>
        <v>1500</v>
      </c>
      <c r="AS9" s="103">
        <v>1</v>
      </c>
      <c r="AT9" s="103"/>
      <c r="AU9" s="103"/>
      <c r="AV9" s="104">
        <v>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85</v>
      </c>
      <c r="C10" s="347"/>
      <c r="D10" s="347"/>
      <c r="E10" s="347"/>
      <c r="F10" s="347" t="s">
        <v>67</v>
      </c>
      <c r="G10" s="88"/>
      <c r="H10" s="88"/>
      <c r="I10" s="88"/>
      <c r="J10" s="330"/>
      <c r="K10" s="79">
        <v>0</v>
      </c>
      <c r="L10" s="79">
        <v>0</v>
      </c>
      <c r="M10" s="79">
        <v>4</v>
      </c>
      <c r="N10" s="89">
        <v>2</v>
      </c>
      <c r="O10" s="90">
        <v>0</v>
      </c>
      <c r="P10" s="91">
        <f>N10+O10</f>
        <v>2</v>
      </c>
      <c r="Q10" s="80">
        <f>IFERROR(P10/M10,"-")</f>
        <v>0.5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13000</v>
      </c>
      <c r="Y10" s="336">
        <f>IFERROR(X10/P10,"-")</f>
        <v>6500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1</v>
      </c>
      <c r="BG10" s="110">
        <v>1</v>
      </c>
      <c r="BH10" s="112">
        <f>IFERROR(BG10/BE10,"-")</f>
        <v>0.5</v>
      </c>
      <c r="BI10" s="113">
        <v>13000</v>
      </c>
      <c r="BJ10" s="114">
        <f>IFERROR(BI10/BE10,"-")</f>
        <v>6500</v>
      </c>
      <c r="BK10" s="115"/>
      <c r="BL10" s="115"/>
      <c r="BM10" s="115">
        <v>1</v>
      </c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13000</v>
      </c>
      <c r="CQ10" s="139">
        <v>13000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30"/>
      <c r="B11" s="85"/>
      <c r="C11" s="86"/>
      <c r="D11" s="86"/>
      <c r="E11" s="86"/>
      <c r="F11" s="87"/>
      <c r="G11" s="88"/>
      <c r="H11" s="88"/>
      <c r="I11" s="88"/>
      <c r="J11" s="331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7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30"/>
      <c r="B12" s="37"/>
      <c r="C12" s="21"/>
      <c r="D12" s="21"/>
      <c r="E12" s="21"/>
      <c r="F12" s="22"/>
      <c r="G12" s="36"/>
      <c r="H12" s="36"/>
      <c r="I12" s="73"/>
      <c r="J12" s="332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9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19">
        <f>AB13</f>
        <v>2.481884057971</v>
      </c>
      <c r="B13" s="39"/>
      <c r="C13" s="39"/>
      <c r="D13" s="39"/>
      <c r="E13" s="39"/>
      <c r="F13" s="39"/>
      <c r="G13" s="40" t="s">
        <v>86</v>
      </c>
      <c r="H13" s="40"/>
      <c r="I13" s="40"/>
      <c r="J13" s="333">
        <f>SUM(J6:J12)</f>
        <v>276000</v>
      </c>
      <c r="K13" s="41">
        <f>SUM(K6:K12)</f>
        <v>0</v>
      </c>
      <c r="L13" s="41">
        <f>SUM(L6:L12)</f>
        <v>0</v>
      </c>
      <c r="M13" s="41">
        <f>SUM(M6:M12)</f>
        <v>248</v>
      </c>
      <c r="N13" s="41">
        <f>SUM(N6:N12)</f>
        <v>62</v>
      </c>
      <c r="O13" s="41">
        <f>SUM(O6:O12)</f>
        <v>0</v>
      </c>
      <c r="P13" s="41">
        <f>SUM(P6:P12)</f>
        <v>62</v>
      </c>
      <c r="Q13" s="42">
        <f>IFERROR(P13/M13,"-")</f>
        <v>0.25</v>
      </c>
      <c r="R13" s="76">
        <f>SUM(R6:R12)</f>
        <v>1</v>
      </c>
      <c r="S13" s="76">
        <f>SUM(S6:S12)</f>
        <v>15</v>
      </c>
      <c r="T13" s="42">
        <f>IFERROR(R13/P13,"-")</f>
        <v>0.016129032258065</v>
      </c>
      <c r="U13" s="338">
        <f>IFERROR(J13/P13,"-")</f>
        <v>4451.6129032258</v>
      </c>
      <c r="V13" s="44">
        <f>SUM(V6:V12)</f>
        <v>8</v>
      </c>
      <c r="W13" s="42">
        <f>IFERROR(V13/P13,"-")</f>
        <v>0.12903225806452</v>
      </c>
      <c r="X13" s="333">
        <f>SUM(X6:X12)</f>
        <v>685000</v>
      </c>
      <c r="Y13" s="333">
        <f>IFERROR(X13/P13,"-")</f>
        <v>11048.387096774</v>
      </c>
      <c r="Z13" s="333">
        <f>IFERROR(X13/V13,"-")</f>
        <v>85625</v>
      </c>
      <c r="AA13" s="333">
        <f>X13-J13</f>
        <v>409000</v>
      </c>
      <c r="AB13" s="45">
        <f>X13/J13</f>
        <v>2.481884057971</v>
      </c>
      <c r="AC13" s="58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87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4.7933333333333</v>
      </c>
      <c r="B6" s="347" t="s">
        <v>88</v>
      </c>
      <c r="C6" s="347" t="s">
        <v>89</v>
      </c>
      <c r="D6" s="347" t="s">
        <v>90</v>
      </c>
      <c r="E6" s="347" t="s">
        <v>91</v>
      </c>
      <c r="F6" s="347" t="s">
        <v>92</v>
      </c>
      <c r="G6" s="88" t="s">
        <v>93</v>
      </c>
      <c r="H6" s="88" t="s">
        <v>94</v>
      </c>
      <c r="I6" s="88" t="s">
        <v>77</v>
      </c>
      <c r="J6" s="330">
        <v>150000</v>
      </c>
      <c r="K6" s="79">
        <v>0</v>
      </c>
      <c r="L6" s="79">
        <v>0</v>
      </c>
      <c r="M6" s="79">
        <v>126</v>
      </c>
      <c r="N6" s="89">
        <v>32</v>
      </c>
      <c r="O6" s="90">
        <v>0</v>
      </c>
      <c r="P6" s="91">
        <f>N6+O6</f>
        <v>32</v>
      </c>
      <c r="Q6" s="80">
        <f>IFERROR(P6/M6,"-")</f>
        <v>0.25396825396825</v>
      </c>
      <c r="R6" s="79">
        <v>0</v>
      </c>
      <c r="S6" s="79">
        <v>14</v>
      </c>
      <c r="T6" s="80">
        <f>IFERROR(R6/(P6),"-")</f>
        <v>0</v>
      </c>
      <c r="U6" s="336">
        <f>IFERROR(J6/SUM(N6:O7),"-")</f>
        <v>1209.6774193548</v>
      </c>
      <c r="V6" s="82">
        <v>3</v>
      </c>
      <c r="W6" s="80">
        <f>IF(P6=0,"-",V6/P6)</f>
        <v>0.09375</v>
      </c>
      <c r="X6" s="335">
        <v>9000</v>
      </c>
      <c r="Y6" s="336">
        <f>IFERROR(X6/P6,"-")</f>
        <v>281.25</v>
      </c>
      <c r="Z6" s="336">
        <f>IFERROR(X6/V6,"-")</f>
        <v>3000</v>
      </c>
      <c r="AA6" s="330">
        <f>SUM(X6:X7)-SUM(J6:J7)</f>
        <v>569000</v>
      </c>
      <c r="AB6" s="83">
        <f>SUM(X6:X7)/SUM(J6:J7)</f>
        <v>4.7933333333333</v>
      </c>
      <c r="AC6" s="77"/>
      <c r="AD6" s="92">
        <v>2</v>
      </c>
      <c r="AE6" s="93">
        <f>IF(P6=0,"",IF(AD6=0,"",(AD6/P6)))</f>
        <v>0.0625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0.1875</v>
      </c>
      <c r="AO6" s="98">
        <v>2</v>
      </c>
      <c r="AP6" s="100">
        <f>IFERROR(AO6/AM6,"-")</f>
        <v>0.33333333333333</v>
      </c>
      <c r="AQ6" s="101">
        <v>12000</v>
      </c>
      <c r="AR6" s="102">
        <f>IFERROR(AQ6/AM6,"-")</f>
        <v>2000</v>
      </c>
      <c r="AS6" s="103">
        <v>1</v>
      </c>
      <c r="AT6" s="103"/>
      <c r="AU6" s="103">
        <v>1</v>
      </c>
      <c r="AV6" s="104">
        <v>4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9</v>
      </c>
      <c r="BF6" s="111">
        <f>IF(P6=0,"",IF(BE6=0,"",(BE6/P6)))</f>
        <v>0.28125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0.28125</v>
      </c>
      <c r="BP6" s="119">
        <v>1</v>
      </c>
      <c r="BQ6" s="120">
        <f>IFERROR(BP6/BN6,"-")</f>
        <v>0.11111111111111</v>
      </c>
      <c r="BR6" s="121">
        <v>63000</v>
      </c>
      <c r="BS6" s="122">
        <f>IFERROR(BR6/BN6,"-")</f>
        <v>7000</v>
      </c>
      <c r="BT6" s="123"/>
      <c r="BU6" s="123"/>
      <c r="BV6" s="123">
        <v>1</v>
      </c>
      <c r="BW6" s="124">
        <v>2</v>
      </c>
      <c r="BX6" s="125">
        <f>IF(P6=0,"",IF(BW6=0,"",(BW6/P6)))</f>
        <v>0.0625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9000</v>
      </c>
      <c r="CQ6" s="139">
        <v>63000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95</v>
      </c>
      <c r="C7" s="347"/>
      <c r="D7" s="347"/>
      <c r="E7" s="347"/>
      <c r="F7" s="347" t="s">
        <v>67</v>
      </c>
      <c r="G7" s="88"/>
      <c r="H7" s="88"/>
      <c r="I7" s="88"/>
      <c r="J7" s="330"/>
      <c r="K7" s="79">
        <v>0</v>
      </c>
      <c r="L7" s="79">
        <v>0</v>
      </c>
      <c r="M7" s="79">
        <v>188</v>
      </c>
      <c r="N7" s="89">
        <v>91</v>
      </c>
      <c r="O7" s="90">
        <v>1</v>
      </c>
      <c r="P7" s="91">
        <f>N7+O7</f>
        <v>92</v>
      </c>
      <c r="Q7" s="80">
        <f>IFERROR(P7/M7,"-")</f>
        <v>0.48936170212766</v>
      </c>
      <c r="R7" s="79">
        <v>9</v>
      </c>
      <c r="S7" s="79">
        <v>21</v>
      </c>
      <c r="T7" s="80">
        <f>IFERROR(R7/(P7),"-")</f>
        <v>0.097826086956522</v>
      </c>
      <c r="U7" s="336"/>
      <c r="V7" s="82">
        <v>6</v>
      </c>
      <c r="W7" s="80">
        <f>IF(P7=0,"-",V7/P7)</f>
        <v>0.065217391304348</v>
      </c>
      <c r="X7" s="335">
        <v>710000</v>
      </c>
      <c r="Y7" s="336">
        <f>IFERROR(X7/P7,"-")</f>
        <v>7717.3913043478</v>
      </c>
      <c r="Z7" s="336">
        <f>IFERROR(X7/V7,"-")</f>
        <v>118333.33333333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9</v>
      </c>
      <c r="AN7" s="99">
        <f>IF(P7=0,"",IF(AM7=0,"",(AM7/P7)))</f>
        <v>0.097826086956522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0.10869565217391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19</v>
      </c>
      <c r="BF7" s="111">
        <f>IF(P7=0,"",IF(BE7=0,"",(BE7/P7)))</f>
        <v>0.20652173913043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28</v>
      </c>
      <c r="BO7" s="118">
        <f>IF(P7=0,"",IF(BN7=0,"",(BN7/P7)))</f>
        <v>0.30434782608696</v>
      </c>
      <c r="BP7" s="119">
        <v>4</v>
      </c>
      <c r="BQ7" s="120">
        <f>IFERROR(BP7/BN7,"-")</f>
        <v>0.14285714285714</v>
      </c>
      <c r="BR7" s="121">
        <v>230000</v>
      </c>
      <c r="BS7" s="122">
        <f>IFERROR(BR7/BN7,"-")</f>
        <v>8214.2857142857</v>
      </c>
      <c r="BT7" s="123">
        <v>1</v>
      </c>
      <c r="BU7" s="123">
        <v>1</v>
      </c>
      <c r="BV7" s="123">
        <v>2</v>
      </c>
      <c r="BW7" s="124">
        <v>19</v>
      </c>
      <c r="BX7" s="125">
        <f>IF(P7=0,"",IF(BW7=0,"",(BW7/P7)))</f>
        <v>0.20652173913043</v>
      </c>
      <c r="BY7" s="126">
        <v>2</v>
      </c>
      <c r="BZ7" s="127">
        <f>IFERROR(BY7/BW7,"-")</f>
        <v>0.10526315789474</v>
      </c>
      <c r="CA7" s="128">
        <v>305000</v>
      </c>
      <c r="CB7" s="129">
        <f>IFERROR(CA7/BW7,"-")</f>
        <v>16052.631578947</v>
      </c>
      <c r="CC7" s="130"/>
      <c r="CD7" s="130"/>
      <c r="CE7" s="130">
        <v>2</v>
      </c>
      <c r="CF7" s="131">
        <v>7</v>
      </c>
      <c r="CG7" s="132">
        <f>IF(P7=0,"",IF(CF7=0,"",(CF7/P7)))</f>
        <v>0.076086956521739</v>
      </c>
      <c r="CH7" s="133">
        <v>1</v>
      </c>
      <c r="CI7" s="134">
        <f>IFERROR(CH7/CF7,"-")</f>
        <v>0.14285714285714</v>
      </c>
      <c r="CJ7" s="135">
        <v>178000</v>
      </c>
      <c r="CK7" s="136">
        <f>IFERROR(CJ7/CF7,"-")</f>
        <v>25428.571428571</v>
      </c>
      <c r="CL7" s="137"/>
      <c r="CM7" s="137"/>
      <c r="CN7" s="137">
        <v>1</v>
      </c>
      <c r="CO7" s="138">
        <v>6</v>
      </c>
      <c r="CP7" s="139">
        <v>710000</v>
      </c>
      <c r="CQ7" s="139">
        <v>275000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4.7933333333333</v>
      </c>
      <c r="B10" s="39"/>
      <c r="C10" s="39"/>
      <c r="D10" s="39"/>
      <c r="E10" s="39"/>
      <c r="F10" s="39"/>
      <c r="G10" s="40" t="s">
        <v>96</v>
      </c>
      <c r="H10" s="40"/>
      <c r="I10" s="40"/>
      <c r="J10" s="333">
        <f>SUM(J6:J9)</f>
        <v>150000</v>
      </c>
      <c r="K10" s="41">
        <f>SUM(K6:K9)</f>
        <v>0</v>
      </c>
      <c r="L10" s="41">
        <f>SUM(L6:L9)</f>
        <v>0</v>
      </c>
      <c r="M10" s="41">
        <f>SUM(M6:M9)</f>
        <v>314</v>
      </c>
      <c r="N10" s="41">
        <f>SUM(N6:N9)</f>
        <v>123</v>
      </c>
      <c r="O10" s="41">
        <f>SUM(O6:O9)</f>
        <v>1</v>
      </c>
      <c r="P10" s="41">
        <f>SUM(P6:P9)</f>
        <v>124</v>
      </c>
      <c r="Q10" s="42">
        <f>IFERROR(P10/M10,"-")</f>
        <v>0.39490445859873</v>
      </c>
      <c r="R10" s="76">
        <f>SUM(R6:R9)</f>
        <v>9</v>
      </c>
      <c r="S10" s="76">
        <f>SUM(S6:S9)</f>
        <v>35</v>
      </c>
      <c r="T10" s="42">
        <f>IFERROR(R10/P10,"-")</f>
        <v>0.07258064516129</v>
      </c>
      <c r="U10" s="338">
        <f>IFERROR(J10/P10,"-")</f>
        <v>1209.6774193548</v>
      </c>
      <c r="V10" s="44">
        <f>SUM(V6:V9)</f>
        <v>9</v>
      </c>
      <c r="W10" s="42">
        <f>IFERROR(V10/P10,"-")</f>
        <v>0.07258064516129</v>
      </c>
      <c r="X10" s="333">
        <f>SUM(X6:X9)</f>
        <v>719000</v>
      </c>
      <c r="Y10" s="333">
        <f>IFERROR(X10/P10,"-")</f>
        <v>5798.3870967742</v>
      </c>
      <c r="Z10" s="333">
        <f>IFERROR(X10/V10,"-")</f>
        <v>79888.888888889</v>
      </c>
      <c r="AA10" s="333">
        <f>X10-J10</f>
        <v>569000</v>
      </c>
      <c r="AB10" s="45">
        <f>X10/J10</f>
        <v>4.7933333333333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97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98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99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100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101</v>
      </c>
      <c r="C6" s="347" t="s">
        <v>102</v>
      </c>
      <c r="D6" s="347" t="s">
        <v>103</v>
      </c>
      <c r="E6" s="175" t="s">
        <v>104</v>
      </c>
      <c r="F6" s="175" t="s">
        <v>105</v>
      </c>
      <c r="G6" s="340">
        <v>0</v>
      </c>
      <c r="H6" s="340">
        <v>3000</v>
      </c>
      <c r="I6" s="176">
        <v>0</v>
      </c>
      <c r="J6" s="176">
        <v>0</v>
      </c>
      <c r="K6" s="176">
        <v>1553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106</v>
      </c>
      <c r="C7" s="347"/>
      <c r="D7" s="347" t="s">
        <v>107</v>
      </c>
      <c r="E7" s="175" t="s">
        <v>108</v>
      </c>
      <c r="F7" s="175" t="s">
        <v>105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7</v>
      </c>
      <c r="M7" s="178">
        <v>7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1</v>
      </c>
      <c r="T7" s="179">
        <f>IF(L7=0,"-",S7/L7)</f>
        <v>0.14285714285714</v>
      </c>
      <c r="U7" s="345">
        <v>10000</v>
      </c>
      <c r="V7" s="346">
        <f>IFERROR(U7/L7,"-")</f>
        <v>1428.5714285714</v>
      </c>
      <c r="W7" s="346">
        <f>IFERROR(U7/S7,"-")</f>
        <v>10000</v>
      </c>
      <c r="X7" s="340">
        <f>SUM(U7:U7)-SUM(G7:G7)</f>
        <v>10000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>
        <v>2</v>
      </c>
      <c r="BC7" s="203">
        <f>IF(L7=0,"",IF(BB7=0,"",(BB7/L7)))</f>
        <v>0.28571428571429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3</v>
      </c>
      <c r="BL7" s="209">
        <f>IF(L7=0,"",IF(BK7=0,"",(BK7/L7)))</f>
        <v>0.42857142857143</v>
      </c>
      <c r="BM7" s="210">
        <v>1</v>
      </c>
      <c r="BN7" s="211">
        <f>IFERROR(BM7/BK7,"-")</f>
        <v>0.33333333333333</v>
      </c>
      <c r="BO7" s="212">
        <v>10000</v>
      </c>
      <c r="BP7" s="213">
        <f>IFERROR(BO7/BK7,"-")</f>
        <v>3333.3333333333</v>
      </c>
      <c r="BQ7" s="214"/>
      <c r="BR7" s="214">
        <v>1</v>
      </c>
      <c r="BS7" s="214"/>
      <c r="BT7" s="215">
        <v>2</v>
      </c>
      <c r="BU7" s="216">
        <f>IF(L7=0,"",IF(BT7=0,"",(BT7/L7)))</f>
        <v>0.28571428571429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10000</v>
      </c>
      <c r="CN7" s="230">
        <v>10000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109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1553</v>
      </c>
      <c r="L10" s="250">
        <f>SUM(L6:L9)</f>
        <v>7</v>
      </c>
      <c r="M10" s="250">
        <f>SUM(M6:M9)</f>
        <v>7</v>
      </c>
      <c r="N10" s="252">
        <f>IFERROR(L10/K10,"-")</f>
        <v>0.004507405022537</v>
      </c>
      <c r="O10" s="253">
        <f>SUM(O6:O9)</f>
        <v>0</v>
      </c>
      <c r="P10" s="253">
        <f>SUM(P6:P9)</f>
        <v>2</v>
      </c>
      <c r="Q10" s="252">
        <f>IFERROR(O10/L10,"-")</f>
        <v>0</v>
      </c>
      <c r="R10" s="254">
        <f>IFERROR(G10/L10,"-")</f>
        <v>0</v>
      </c>
      <c r="S10" s="255">
        <f>SUM(S6:S9)</f>
        <v>1</v>
      </c>
      <c r="T10" s="252">
        <f>IFERROR(S10/L10,"-")</f>
        <v>0.14285714285714</v>
      </c>
      <c r="U10" s="343">
        <f>SUM(U6:U9)</f>
        <v>10000</v>
      </c>
      <c r="V10" s="343">
        <f>IFERROR(U10/L10,"-")</f>
        <v>1428.5714285714</v>
      </c>
      <c r="W10" s="343">
        <f>IFERROR(U10/S10,"-")</f>
        <v>10000</v>
      </c>
      <c r="X10" s="343">
        <f>U10-G10</f>
        <v>10000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110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1.7277872650778</v>
      </c>
      <c r="B6" s="347" t="s">
        <v>111</v>
      </c>
      <c r="C6" s="347" t="s">
        <v>112</v>
      </c>
      <c r="D6" s="347" t="s">
        <v>113</v>
      </c>
      <c r="E6" s="175" t="s">
        <v>114</v>
      </c>
      <c r="F6" s="175" t="s">
        <v>105</v>
      </c>
      <c r="G6" s="340">
        <v>1345073</v>
      </c>
      <c r="H6" s="176">
        <v>0</v>
      </c>
      <c r="I6" s="176">
        <v>0</v>
      </c>
      <c r="J6" s="176">
        <v>34966</v>
      </c>
      <c r="K6" s="177">
        <v>475</v>
      </c>
      <c r="L6" s="179">
        <f>IFERROR(K6/J6,"-")</f>
        <v>0.013584625064348</v>
      </c>
      <c r="M6" s="176">
        <v>9</v>
      </c>
      <c r="N6" s="176">
        <v>206</v>
      </c>
      <c r="O6" s="179">
        <f>IFERROR(M6/(K6),"-")</f>
        <v>0.018947368421053</v>
      </c>
      <c r="P6" s="180">
        <f>IFERROR(G6/SUM(K6:K6),"-")</f>
        <v>2831.7326315789</v>
      </c>
      <c r="Q6" s="181">
        <v>54</v>
      </c>
      <c r="R6" s="179">
        <f>IF(K6=0,"-",Q6/K6)</f>
        <v>0.11368421052632</v>
      </c>
      <c r="S6" s="345">
        <v>2324000</v>
      </c>
      <c r="T6" s="346">
        <f>IFERROR(S6/K6,"-")</f>
        <v>4892.6315789474</v>
      </c>
      <c r="U6" s="346">
        <f>IFERROR(S6/Q6,"-")</f>
        <v>43037.037037037</v>
      </c>
      <c r="V6" s="340">
        <f>SUM(S6:S6)-SUM(G6:G6)</f>
        <v>978927</v>
      </c>
      <c r="W6" s="183">
        <f>SUM(S6:S6)/SUM(G6:G6)</f>
        <v>1.7277872650778</v>
      </c>
      <c r="Y6" s="184">
        <v>12</v>
      </c>
      <c r="Z6" s="185">
        <f>IF(K6=0,"",IF(Y6=0,"",(Y6/K6)))</f>
        <v>0.025263157894737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13</v>
      </c>
      <c r="AI6" s="191">
        <f>IF(K6=0,"",IF(AH6=0,"",(AH6/K6)))</f>
        <v>0.027368421052632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76</v>
      </c>
      <c r="AR6" s="197">
        <f>IF(K6=0,"",IF(AQ6=0,"",(AQ6/K6)))</f>
        <v>0.16</v>
      </c>
      <c r="AS6" s="196">
        <v>6</v>
      </c>
      <c r="AT6" s="198">
        <f>IFERROR(AS6/AQ6,"-")</f>
        <v>0.078947368421053</v>
      </c>
      <c r="AU6" s="199">
        <v>21000</v>
      </c>
      <c r="AV6" s="200">
        <f>IFERROR(AU6/AQ6,"-")</f>
        <v>276.31578947368</v>
      </c>
      <c r="AW6" s="201">
        <v>5</v>
      </c>
      <c r="AX6" s="201">
        <v>1</v>
      </c>
      <c r="AY6" s="201"/>
      <c r="AZ6" s="202">
        <v>171</v>
      </c>
      <c r="BA6" s="203">
        <f>IF(K6=0,"",IF(AZ6=0,"",(AZ6/K6)))</f>
        <v>0.36</v>
      </c>
      <c r="BB6" s="202">
        <v>20</v>
      </c>
      <c r="BC6" s="204">
        <f>IFERROR(BB6/AZ6,"-")</f>
        <v>0.11695906432749</v>
      </c>
      <c r="BD6" s="205">
        <v>532000</v>
      </c>
      <c r="BE6" s="206">
        <f>IFERROR(BD6/AZ6,"-")</f>
        <v>3111.1111111111</v>
      </c>
      <c r="BF6" s="207">
        <v>9</v>
      </c>
      <c r="BG6" s="207">
        <v>5</v>
      </c>
      <c r="BH6" s="207">
        <v>6</v>
      </c>
      <c r="BI6" s="208">
        <v>158</v>
      </c>
      <c r="BJ6" s="209">
        <f>IF(K6=0,"",IF(BI6=0,"",(BI6/K6)))</f>
        <v>0.33263157894737</v>
      </c>
      <c r="BK6" s="210">
        <v>22</v>
      </c>
      <c r="BL6" s="211">
        <f>IFERROR(BK6/BI6,"-")</f>
        <v>0.13924050632911</v>
      </c>
      <c r="BM6" s="212">
        <v>1663000</v>
      </c>
      <c r="BN6" s="213">
        <f>IFERROR(BM6/BI6,"-")</f>
        <v>10525.316455696</v>
      </c>
      <c r="BO6" s="214">
        <v>9</v>
      </c>
      <c r="BP6" s="214">
        <v>3</v>
      </c>
      <c r="BQ6" s="214">
        <v>10</v>
      </c>
      <c r="BR6" s="215">
        <v>38</v>
      </c>
      <c r="BS6" s="216">
        <f>IF(K6=0,"",IF(BR6=0,"",(BR6/K6)))</f>
        <v>0.08</v>
      </c>
      <c r="BT6" s="217">
        <v>6</v>
      </c>
      <c r="BU6" s="218">
        <f>IFERROR(BT6/BR6,"-")</f>
        <v>0.15789473684211</v>
      </c>
      <c r="BV6" s="219">
        <v>108000</v>
      </c>
      <c r="BW6" s="220">
        <f>IFERROR(BV6/BR6,"-")</f>
        <v>2842.1052631579</v>
      </c>
      <c r="BX6" s="221">
        <v>1</v>
      </c>
      <c r="BY6" s="221">
        <v>1</v>
      </c>
      <c r="BZ6" s="221">
        <v>4</v>
      </c>
      <c r="CA6" s="222">
        <v>7</v>
      </c>
      <c r="CB6" s="223">
        <f>IF(K6=0,"",IF(CA6=0,"",(CA6/K6)))</f>
        <v>0.014736842105263</v>
      </c>
      <c r="CC6" s="224"/>
      <c r="CD6" s="225">
        <f>IFERROR(CC6/CA6,"-")</f>
        <v>0</v>
      </c>
      <c r="CE6" s="226"/>
      <c r="CF6" s="227">
        <f>IFERROR(CE6/CA6,"-")</f>
        <v>0</v>
      </c>
      <c r="CG6" s="228"/>
      <c r="CH6" s="228"/>
      <c r="CI6" s="228"/>
      <c r="CJ6" s="229">
        <v>54</v>
      </c>
      <c r="CK6" s="230">
        <v>2324000</v>
      </c>
      <c r="CL6" s="230">
        <v>885000</v>
      </c>
      <c r="CM6" s="230">
        <v>60000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1.7115508321283</v>
      </c>
      <c r="B7" s="347" t="s">
        <v>115</v>
      </c>
      <c r="C7" s="347" t="s">
        <v>116</v>
      </c>
      <c r="D7" s="347" t="s">
        <v>117</v>
      </c>
      <c r="E7" s="175" t="s">
        <v>118</v>
      </c>
      <c r="F7" s="175" t="s">
        <v>105</v>
      </c>
      <c r="G7" s="340">
        <v>10912980</v>
      </c>
      <c r="H7" s="176">
        <v>0</v>
      </c>
      <c r="I7" s="176">
        <v>0</v>
      </c>
      <c r="J7" s="176">
        <v>378689</v>
      </c>
      <c r="K7" s="177">
        <v>3785</v>
      </c>
      <c r="L7" s="179">
        <f>IFERROR(K7/J7,"-")</f>
        <v>0.0099950090971747</v>
      </c>
      <c r="M7" s="176">
        <v>95</v>
      </c>
      <c r="N7" s="176">
        <v>1601</v>
      </c>
      <c r="O7" s="179">
        <f>IFERROR(M7/(K7),"-")</f>
        <v>0.025099075297226</v>
      </c>
      <c r="P7" s="180">
        <f>IFERROR(G7/SUM(K7:K7),"-")</f>
        <v>2883.2179656539</v>
      </c>
      <c r="Q7" s="181">
        <v>449</v>
      </c>
      <c r="R7" s="179">
        <f>IF(K7=0,"-",Q7/K7)</f>
        <v>0.11862615587847</v>
      </c>
      <c r="S7" s="345">
        <v>18678120</v>
      </c>
      <c r="T7" s="346">
        <f>IFERROR(S7/K7,"-")</f>
        <v>4934.7741083223</v>
      </c>
      <c r="U7" s="346">
        <f>IFERROR(S7/Q7,"-")</f>
        <v>41599.376391982</v>
      </c>
      <c r="V7" s="340">
        <f>SUM(S7:S7)-SUM(G7:G7)</f>
        <v>7765140</v>
      </c>
      <c r="W7" s="183">
        <f>SUM(S7:S7)/SUM(G7:G7)</f>
        <v>1.7115508321283</v>
      </c>
      <c r="Y7" s="184">
        <v>45</v>
      </c>
      <c r="Z7" s="185">
        <f>IF(K7=0,"",IF(Y7=0,"",(Y7/K7)))</f>
        <v>0.011889035667107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0.002113606340819</v>
      </c>
      <c r="AJ7" s="190">
        <v>1</v>
      </c>
      <c r="AK7" s="192">
        <f>IFERROR(AJ7/AH7,"-")</f>
        <v>0.125</v>
      </c>
      <c r="AL7" s="193">
        <v>3000</v>
      </c>
      <c r="AM7" s="194">
        <f>IFERROR(AL7/AH7,"-")</f>
        <v>375</v>
      </c>
      <c r="AN7" s="195">
        <v>1</v>
      </c>
      <c r="AO7" s="195"/>
      <c r="AP7" s="195"/>
      <c r="AQ7" s="196">
        <v>62</v>
      </c>
      <c r="AR7" s="197">
        <f>IF(K7=0,"",IF(AQ7=0,"",(AQ7/K7)))</f>
        <v>0.016380449141347</v>
      </c>
      <c r="AS7" s="196">
        <v>6</v>
      </c>
      <c r="AT7" s="198">
        <f>IFERROR(AS7/AQ7,"-")</f>
        <v>0.096774193548387</v>
      </c>
      <c r="AU7" s="199">
        <v>34000</v>
      </c>
      <c r="AV7" s="200">
        <f>IFERROR(AU7/AQ7,"-")</f>
        <v>548.38709677419</v>
      </c>
      <c r="AW7" s="201">
        <v>2</v>
      </c>
      <c r="AX7" s="201">
        <v>4</v>
      </c>
      <c r="AY7" s="201"/>
      <c r="AZ7" s="202">
        <v>1077</v>
      </c>
      <c r="BA7" s="203">
        <f>IF(K7=0,"",IF(AZ7=0,"",(AZ7/K7)))</f>
        <v>0.28454425363276</v>
      </c>
      <c r="BB7" s="202">
        <v>87</v>
      </c>
      <c r="BC7" s="204">
        <f>IFERROR(BB7/AZ7,"-")</f>
        <v>0.080779944289694</v>
      </c>
      <c r="BD7" s="205">
        <v>1482000</v>
      </c>
      <c r="BE7" s="206">
        <f>IFERROR(BD7/AZ7,"-")</f>
        <v>1376.0445682451</v>
      </c>
      <c r="BF7" s="207">
        <v>43</v>
      </c>
      <c r="BG7" s="207">
        <v>22</v>
      </c>
      <c r="BH7" s="207">
        <v>22</v>
      </c>
      <c r="BI7" s="208">
        <v>1975</v>
      </c>
      <c r="BJ7" s="209">
        <f>IF(K7=0,"",IF(BI7=0,"",(BI7/K7)))</f>
        <v>0.5217965653897</v>
      </c>
      <c r="BK7" s="210">
        <v>241</v>
      </c>
      <c r="BL7" s="211">
        <f>IFERROR(BK7/BI7,"-")</f>
        <v>0.1220253164557</v>
      </c>
      <c r="BM7" s="212">
        <v>6198000</v>
      </c>
      <c r="BN7" s="213">
        <f>IFERROR(BM7/BI7,"-")</f>
        <v>3138.2278481013</v>
      </c>
      <c r="BO7" s="214">
        <v>101</v>
      </c>
      <c r="BP7" s="214">
        <v>36</v>
      </c>
      <c r="BQ7" s="214">
        <v>104</v>
      </c>
      <c r="BR7" s="215">
        <v>556</v>
      </c>
      <c r="BS7" s="216">
        <f>IF(K7=0,"",IF(BR7=0,"",(BR7/K7)))</f>
        <v>0.14689564068692</v>
      </c>
      <c r="BT7" s="217">
        <v>103</v>
      </c>
      <c r="BU7" s="218">
        <f>IFERROR(BT7/BR7,"-")</f>
        <v>0.18525179856115</v>
      </c>
      <c r="BV7" s="219">
        <v>10089120</v>
      </c>
      <c r="BW7" s="220">
        <f>IFERROR(BV7/BR7,"-")</f>
        <v>18145.899280576</v>
      </c>
      <c r="BX7" s="221">
        <v>34</v>
      </c>
      <c r="BY7" s="221">
        <v>8</v>
      </c>
      <c r="BZ7" s="221">
        <v>61</v>
      </c>
      <c r="CA7" s="222">
        <v>62</v>
      </c>
      <c r="CB7" s="223">
        <f>IF(K7=0,"",IF(CA7=0,"",(CA7/K7)))</f>
        <v>0.016380449141347</v>
      </c>
      <c r="CC7" s="224">
        <v>11</v>
      </c>
      <c r="CD7" s="225">
        <f>IFERROR(CC7/CA7,"-")</f>
        <v>0.17741935483871</v>
      </c>
      <c r="CE7" s="226">
        <v>872000</v>
      </c>
      <c r="CF7" s="227">
        <f>IFERROR(CE7/CA7,"-")</f>
        <v>14064.516129032</v>
      </c>
      <c r="CG7" s="228">
        <v>1</v>
      </c>
      <c r="CH7" s="228">
        <v>4</v>
      </c>
      <c r="CI7" s="228">
        <v>6</v>
      </c>
      <c r="CJ7" s="229">
        <v>449</v>
      </c>
      <c r="CK7" s="230">
        <v>18678120</v>
      </c>
      <c r="CL7" s="230">
        <v>1701000</v>
      </c>
      <c r="CM7" s="230">
        <v>12000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5.4373865241073</v>
      </c>
      <c r="B8" s="347" t="s">
        <v>119</v>
      </c>
      <c r="C8" s="347" t="s">
        <v>116</v>
      </c>
      <c r="D8" s="347" t="s">
        <v>117</v>
      </c>
      <c r="E8" s="175" t="s">
        <v>120</v>
      </c>
      <c r="F8" s="175" t="s">
        <v>105</v>
      </c>
      <c r="G8" s="340">
        <v>317248</v>
      </c>
      <c r="H8" s="176">
        <v>0</v>
      </c>
      <c r="I8" s="176">
        <v>0</v>
      </c>
      <c r="J8" s="176">
        <v>16937</v>
      </c>
      <c r="K8" s="177">
        <v>128</v>
      </c>
      <c r="L8" s="179">
        <f>IFERROR(K8/J8,"-")</f>
        <v>0.0075574186691858</v>
      </c>
      <c r="M8" s="176">
        <v>5</v>
      </c>
      <c r="N8" s="176">
        <v>47</v>
      </c>
      <c r="O8" s="179">
        <f>IFERROR(M8/(K8),"-")</f>
        <v>0.0390625</v>
      </c>
      <c r="P8" s="180">
        <f>IFERROR(G8/SUM(K8:K8),"-")</f>
        <v>2478.5</v>
      </c>
      <c r="Q8" s="181">
        <v>23</v>
      </c>
      <c r="R8" s="179">
        <f>IF(K8=0,"-",Q8/K8)</f>
        <v>0.1796875</v>
      </c>
      <c r="S8" s="345">
        <v>1725000</v>
      </c>
      <c r="T8" s="346">
        <f>IFERROR(S8/K8,"-")</f>
        <v>13476.5625</v>
      </c>
      <c r="U8" s="346">
        <f>IFERROR(S8/Q8,"-")</f>
        <v>75000</v>
      </c>
      <c r="V8" s="340">
        <f>SUM(S8:S8)-SUM(G8:G8)</f>
        <v>1407752</v>
      </c>
      <c r="W8" s="183">
        <f>SUM(S8:S8)/SUM(G8:G8)</f>
        <v>5.4373865241073</v>
      </c>
      <c r="Y8" s="184"/>
      <c r="Z8" s="185">
        <f>IF(K8=0,"",IF(Y8=0,"",(Y8/K8)))</f>
        <v>0</v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>
        <f>IF(K8=0,"",IF(AH8=0,"",(AH8/K8)))</f>
        <v>0</v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>
        <v>1</v>
      </c>
      <c r="AR8" s="197">
        <f>IF(K8=0,"",IF(AQ8=0,"",(AQ8/K8)))</f>
        <v>0.0078125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>
        <v>8</v>
      </c>
      <c r="BA8" s="203">
        <f>IF(K8=0,"",IF(AZ8=0,"",(AZ8/K8)))</f>
        <v>0.0625</v>
      </c>
      <c r="BB8" s="202"/>
      <c r="BC8" s="204">
        <f>IFERROR(BB8/AZ8,"-")</f>
        <v>0</v>
      </c>
      <c r="BD8" s="205"/>
      <c r="BE8" s="206">
        <f>IFERROR(BD8/AZ8,"-")</f>
        <v>0</v>
      </c>
      <c r="BF8" s="207"/>
      <c r="BG8" s="207"/>
      <c r="BH8" s="207"/>
      <c r="BI8" s="208">
        <v>81</v>
      </c>
      <c r="BJ8" s="209">
        <f>IF(K8=0,"",IF(BI8=0,"",(BI8/K8)))</f>
        <v>0.6328125</v>
      </c>
      <c r="BK8" s="210">
        <v>15</v>
      </c>
      <c r="BL8" s="211">
        <f>IFERROR(BK8/BI8,"-")</f>
        <v>0.18518518518519</v>
      </c>
      <c r="BM8" s="212">
        <v>124000</v>
      </c>
      <c r="BN8" s="213">
        <f>IFERROR(BM8/BI8,"-")</f>
        <v>1530.8641975309</v>
      </c>
      <c r="BO8" s="214">
        <v>6</v>
      </c>
      <c r="BP8" s="214">
        <v>6</v>
      </c>
      <c r="BQ8" s="214">
        <v>3</v>
      </c>
      <c r="BR8" s="215">
        <v>33</v>
      </c>
      <c r="BS8" s="216">
        <f>IF(K8=0,"",IF(BR8=0,"",(BR8/K8)))</f>
        <v>0.2578125</v>
      </c>
      <c r="BT8" s="217">
        <v>6</v>
      </c>
      <c r="BU8" s="218">
        <f>IFERROR(BT8/BR8,"-")</f>
        <v>0.18181818181818</v>
      </c>
      <c r="BV8" s="219">
        <v>1409000</v>
      </c>
      <c r="BW8" s="220">
        <f>IFERROR(BV8/BR8,"-")</f>
        <v>42696.96969697</v>
      </c>
      <c r="BX8" s="221">
        <v>3</v>
      </c>
      <c r="BY8" s="221">
        <v>1</v>
      </c>
      <c r="BZ8" s="221">
        <v>2</v>
      </c>
      <c r="CA8" s="222">
        <v>5</v>
      </c>
      <c r="CB8" s="223">
        <f>IF(K8=0,"",IF(CA8=0,"",(CA8/K8)))</f>
        <v>0.0390625</v>
      </c>
      <c r="CC8" s="224">
        <v>2</v>
      </c>
      <c r="CD8" s="225">
        <f>IFERROR(CC8/CA8,"-")</f>
        <v>0.4</v>
      </c>
      <c r="CE8" s="226">
        <v>192000</v>
      </c>
      <c r="CF8" s="227">
        <f>IFERROR(CE8/CA8,"-")</f>
        <v>38400</v>
      </c>
      <c r="CG8" s="228"/>
      <c r="CH8" s="228"/>
      <c r="CI8" s="228">
        <v>2</v>
      </c>
      <c r="CJ8" s="229">
        <v>23</v>
      </c>
      <c r="CK8" s="230">
        <v>1725000</v>
      </c>
      <c r="CL8" s="230">
        <v>1376000</v>
      </c>
      <c r="CM8" s="230"/>
      <c r="CN8" s="231" t="str">
        <f>IF(AND(CL8=0,CM8=0),"",IF(AND(CL8&lt;=100000,CM8&lt;=100000),"",IF(CL8/CK8&gt;0.7,"男高",IF(CM8/CK8&gt;0.7,"女高",""))))</f>
        <v>男高</v>
      </c>
    </row>
    <row r="9" spans="1:94">
      <c r="A9" s="174">
        <f>W9</f>
        <v>0.80055410461204</v>
      </c>
      <c r="B9" s="347" t="s">
        <v>121</v>
      </c>
      <c r="C9" s="347" t="s">
        <v>116</v>
      </c>
      <c r="D9" s="347" t="s">
        <v>117</v>
      </c>
      <c r="E9" s="175" t="s">
        <v>122</v>
      </c>
      <c r="F9" s="175" t="s">
        <v>105</v>
      </c>
      <c r="G9" s="340">
        <v>1290731</v>
      </c>
      <c r="H9" s="176">
        <v>0</v>
      </c>
      <c r="I9" s="176">
        <v>0</v>
      </c>
      <c r="J9" s="176">
        <v>29932</v>
      </c>
      <c r="K9" s="177">
        <v>414</v>
      </c>
      <c r="L9" s="179">
        <f>IFERROR(K9/J9,"-")</f>
        <v>0.013831351062408</v>
      </c>
      <c r="M9" s="176">
        <v>8</v>
      </c>
      <c r="N9" s="176">
        <v>156</v>
      </c>
      <c r="O9" s="179">
        <f>IFERROR(M9/(K9),"-")</f>
        <v>0.019323671497585</v>
      </c>
      <c r="P9" s="180">
        <f>IFERROR(G9/SUM(K9:K9),"-")</f>
        <v>3117.7077294686</v>
      </c>
      <c r="Q9" s="181">
        <v>51</v>
      </c>
      <c r="R9" s="179">
        <f>IF(K9=0,"-",Q9/K9)</f>
        <v>0.1231884057971</v>
      </c>
      <c r="S9" s="345">
        <v>1033300</v>
      </c>
      <c r="T9" s="346">
        <f>IFERROR(S9/K9,"-")</f>
        <v>2495.8937198068</v>
      </c>
      <c r="U9" s="346">
        <f>IFERROR(S9/Q9,"-")</f>
        <v>20260.784313725</v>
      </c>
      <c r="V9" s="340">
        <f>SUM(S9:S9)-SUM(G9:G9)</f>
        <v>-257431</v>
      </c>
      <c r="W9" s="183">
        <f>SUM(S9:S9)/SUM(G9:G9)</f>
        <v>0.80055410461204</v>
      </c>
      <c r="Y9" s="184">
        <v>32</v>
      </c>
      <c r="Z9" s="185">
        <f>IF(K9=0,"",IF(Y9=0,"",(Y9/K9)))</f>
        <v>0.077294685990338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43</v>
      </c>
      <c r="AI9" s="191">
        <f>IF(K9=0,"",IF(AH9=0,"",(AH9/K9)))</f>
        <v>0.10386473429952</v>
      </c>
      <c r="AJ9" s="190">
        <v>5</v>
      </c>
      <c r="AK9" s="192">
        <f>IFERROR(AJ9/AH9,"-")</f>
        <v>0.11627906976744</v>
      </c>
      <c r="AL9" s="193">
        <v>28000</v>
      </c>
      <c r="AM9" s="194">
        <f>IFERROR(AL9/AH9,"-")</f>
        <v>651.16279069767</v>
      </c>
      <c r="AN9" s="195">
        <v>3</v>
      </c>
      <c r="AO9" s="195">
        <v>1</v>
      </c>
      <c r="AP9" s="195">
        <v>1</v>
      </c>
      <c r="AQ9" s="196">
        <v>21</v>
      </c>
      <c r="AR9" s="197">
        <f>IF(K9=0,"",IF(AQ9=0,"",(AQ9/K9)))</f>
        <v>0.050724637681159</v>
      </c>
      <c r="AS9" s="196">
        <v>1</v>
      </c>
      <c r="AT9" s="198">
        <f>IFERROR(AS9/AQ9,"-")</f>
        <v>0.047619047619048</v>
      </c>
      <c r="AU9" s="199">
        <v>3000</v>
      </c>
      <c r="AV9" s="200">
        <f>IFERROR(AU9/AQ9,"-")</f>
        <v>142.85714285714</v>
      </c>
      <c r="AW9" s="201">
        <v>1</v>
      </c>
      <c r="AX9" s="201"/>
      <c r="AY9" s="201"/>
      <c r="AZ9" s="202">
        <v>109</v>
      </c>
      <c r="BA9" s="203">
        <f>IF(K9=0,"",IF(AZ9=0,"",(AZ9/K9)))</f>
        <v>0.26328502415459</v>
      </c>
      <c r="BB9" s="202">
        <v>7</v>
      </c>
      <c r="BC9" s="204">
        <f>IFERROR(BB9/AZ9,"-")</f>
        <v>0.064220183486239</v>
      </c>
      <c r="BD9" s="205">
        <v>70300</v>
      </c>
      <c r="BE9" s="206">
        <f>IFERROR(BD9/AZ9,"-")</f>
        <v>644.95412844037</v>
      </c>
      <c r="BF9" s="207">
        <v>3</v>
      </c>
      <c r="BG9" s="207">
        <v>2</v>
      </c>
      <c r="BH9" s="207">
        <v>2</v>
      </c>
      <c r="BI9" s="208">
        <v>146</v>
      </c>
      <c r="BJ9" s="209">
        <f>IF(K9=0,"",IF(BI9=0,"",(BI9/K9)))</f>
        <v>0.35265700483092</v>
      </c>
      <c r="BK9" s="210">
        <v>22</v>
      </c>
      <c r="BL9" s="211">
        <f>IFERROR(BK9/BI9,"-")</f>
        <v>0.15068493150685</v>
      </c>
      <c r="BM9" s="212">
        <v>479000</v>
      </c>
      <c r="BN9" s="213">
        <f>IFERROR(BM9/BI9,"-")</f>
        <v>3280.8219178082</v>
      </c>
      <c r="BO9" s="214">
        <v>7</v>
      </c>
      <c r="BP9" s="214">
        <v>6</v>
      </c>
      <c r="BQ9" s="214">
        <v>9</v>
      </c>
      <c r="BR9" s="215">
        <v>59</v>
      </c>
      <c r="BS9" s="216">
        <f>IF(K9=0,"",IF(BR9=0,"",(BR9/K9)))</f>
        <v>0.14251207729469</v>
      </c>
      <c r="BT9" s="217">
        <v>14</v>
      </c>
      <c r="BU9" s="218">
        <f>IFERROR(BT9/BR9,"-")</f>
        <v>0.23728813559322</v>
      </c>
      <c r="BV9" s="219">
        <v>411000</v>
      </c>
      <c r="BW9" s="220">
        <f>IFERROR(BV9/BR9,"-")</f>
        <v>6966.1016949153</v>
      </c>
      <c r="BX9" s="221">
        <v>7</v>
      </c>
      <c r="BY9" s="221">
        <v>1</v>
      </c>
      <c r="BZ9" s="221">
        <v>6</v>
      </c>
      <c r="CA9" s="222">
        <v>4</v>
      </c>
      <c r="CB9" s="223">
        <f>IF(K9=0,"",IF(CA9=0,"",(CA9/K9)))</f>
        <v>0.0096618357487923</v>
      </c>
      <c r="CC9" s="224">
        <v>2</v>
      </c>
      <c r="CD9" s="225">
        <f>IFERROR(CC9/CA9,"-")</f>
        <v>0.5</v>
      </c>
      <c r="CE9" s="226">
        <v>42000</v>
      </c>
      <c r="CF9" s="227">
        <f>IFERROR(CE9/CA9,"-")</f>
        <v>10500</v>
      </c>
      <c r="CG9" s="228"/>
      <c r="CH9" s="228"/>
      <c r="CI9" s="228">
        <v>2</v>
      </c>
      <c r="CJ9" s="229">
        <v>51</v>
      </c>
      <c r="CK9" s="230">
        <v>1033300</v>
      </c>
      <c r="CL9" s="230">
        <v>208000</v>
      </c>
      <c r="CM9" s="230">
        <v>37300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123</v>
      </c>
      <c r="F12" s="251"/>
      <c r="G12" s="343">
        <f>SUM(G6:G11)</f>
        <v>13866032</v>
      </c>
      <c r="H12" s="250">
        <f>SUM(H6:H11)</f>
        <v>0</v>
      </c>
      <c r="I12" s="250">
        <f>SUM(I6:I11)</f>
        <v>0</v>
      </c>
      <c r="J12" s="250">
        <f>SUM(J6:J11)</f>
        <v>460524</v>
      </c>
      <c r="K12" s="250">
        <f>SUM(K6:K11)</f>
        <v>4802</v>
      </c>
      <c r="L12" s="252">
        <f>IFERROR(K12/J12,"-")</f>
        <v>0.010427252434184</v>
      </c>
      <c r="M12" s="253">
        <f>SUM(M6:M11)</f>
        <v>117</v>
      </c>
      <c r="N12" s="253">
        <f>SUM(N6:N11)</f>
        <v>2010</v>
      </c>
      <c r="O12" s="252">
        <f>IFERROR(M12/K12,"-")</f>
        <v>0.024364847980008</v>
      </c>
      <c r="P12" s="254">
        <f>IFERROR(G12/K12,"-")</f>
        <v>2887.5535193669</v>
      </c>
      <c r="Q12" s="255">
        <f>SUM(Q6:Q11)</f>
        <v>577</v>
      </c>
      <c r="R12" s="252">
        <f>IFERROR(Q12/K12,"-")</f>
        <v>0.12015826738859</v>
      </c>
      <c r="S12" s="343">
        <f>SUM(S6:S11)</f>
        <v>23760420</v>
      </c>
      <c r="T12" s="343">
        <f>IFERROR(S12/K12,"-")</f>
        <v>4948.0258225739</v>
      </c>
      <c r="U12" s="343">
        <f>IFERROR(S12/Q12,"-")</f>
        <v>41179.237435009</v>
      </c>
      <c r="V12" s="343">
        <f>S12-G12</f>
        <v>9894388</v>
      </c>
      <c r="W12" s="256">
        <f>S12/G12</f>
        <v>1.7135702557156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124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98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125</v>
      </c>
      <c r="C6" s="347" t="s">
        <v>126</v>
      </c>
      <c r="D6" s="347" t="s">
        <v>127</v>
      </c>
      <c r="E6" s="175" t="s">
        <v>128</v>
      </c>
      <c r="F6" s="175" t="s">
        <v>105</v>
      </c>
      <c r="G6" s="340">
        <v>0</v>
      </c>
      <c r="H6" s="176">
        <v>0</v>
      </c>
      <c r="I6" s="176">
        <v>0</v>
      </c>
      <c r="J6" s="176">
        <v>0</v>
      </c>
      <c r="K6" s="177">
        <v>2</v>
      </c>
      <c r="L6" s="179" t="str">
        <f>IFERROR(K6/J6,"-")</f>
        <v>-</v>
      </c>
      <c r="M6" s="176">
        <v>0</v>
      </c>
      <c r="N6" s="176">
        <v>0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>
        <f>IF(K6=0,"",IF(AH6=0,"",(AH6/K6)))</f>
        <v>0</v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>
        <v>1</v>
      </c>
      <c r="AR6" s="197">
        <f>IF(K6=0,"",IF(AQ6=0,"",(AQ6/K6)))</f>
        <v>0.5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129</v>
      </c>
      <c r="C7" s="347" t="s">
        <v>126</v>
      </c>
      <c r="D7" s="347" t="s">
        <v>127</v>
      </c>
      <c r="E7" s="175" t="s">
        <v>130</v>
      </c>
      <c r="F7" s="175" t="s">
        <v>105</v>
      </c>
      <c r="G7" s="340">
        <v>0</v>
      </c>
      <c r="H7" s="176">
        <v>0</v>
      </c>
      <c r="I7" s="176">
        <v>0</v>
      </c>
      <c r="J7" s="176">
        <v>0</v>
      </c>
      <c r="K7" s="177">
        <v>35</v>
      </c>
      <c r="L7" s="179" t="str">
        <f>IFERROR(K7/J7,"-")</f>
        <v>-</v>
      </c>
      <c r="M7" s="176">
        <v>0</v>
      </c>
      <c r="N7" s="176">
        <v>5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0.028571428571429</v>
      </c>
      <c r="S7" s="345">
        <v>3000</v>
      </c>
      <c r="T7" s="346">
        <f>IFERROR(S7/K7,"-")</f>
        <v>85.714285714286</v>
      </c>
      <c r="U7" s="346">
        <f>IFERROR(S7/Q7,"-")</f>
        <v>3000</v>
      </c>
      <c r="V7" s="340">
        <f>SUM(S7:S7)-SUM(G7:G7)</f>
        <v>3000</v>
      </c>
      <c r="W7" s="183" t="str">
        <f>SUM(S7:S7)/SUM(G7:G7)</f>
        <v>0</v>
      </c>
      <c r="Y7" s="184">
        <v>7</v>
      </c>
      <c r="Z7" s="185">
        <f>IF(K7=0,"",IF(Y7=0,"",(Y7/K7)))</f>
        <v>0.2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12</v>
      </c>
      <c r="AI7" s="191">
        <f>IF(K7=0,"",IF(AH7=0,"",(AH7/K7)))</f>
        <v>0.34285714285714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4</v>
      </c>
      <c r="BA7" s="203">
        <f>IF(K7=0,"",IF(AZ7=0,"",(AZ7/K7)))</f>
        <v>0.11428571428571</v>
      </c>
      <c r="BB7" s="202">
        <v>1</v>
      </c>
      <c r="BC7" s="204">
        <f>IFERROR(BB7/AZ7,"-")</f>
        <v>0.25</v>
      </c>
      <c r="BD7" s="205">
        <v>3000</v>
      </c>
      <c r="BE7" s="206">
        <f>IFERROR(BD7/AZ7,"-")</f>
        <v>750</v>
      </c>
      <c r="BF7" s="207">
        <v>1</v>
      </c>
      <c r="BG7" s="207"/>
      <c r="BH7" s="207"/>
      <c r="BI7" s="208">
        <v>5</v>
      </c>
      <c r="BJ7" s="209">
        <f>IF(K7=0,"",IF(BI7=0,"",(BI7/K7)))</f>
        <v>0.14285714285714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3000</v>
      </c>
      <c r="CL7" s="230">
        <v>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131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37</v>
      </c>
      <c r="L10" s="252" t="str">
        <f>IFERROR(K10/J10,"-")</f>
        <v>-</v>
      </c>
      <c r="M10" s="253">
        <f>SUM(M6:M9)</f>
        <v>0</v>
      </c>
      <c r="N10" s="253">
        <f>SUM(N6:N9)</f>
        <v>5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0.027027027027027</v>
      </c>
      <c r="S10" s="343">
        <f>SUM(S6:S9)</f>
        <v>3000</v>
      </c>
      <c r="T10" s="343">
        <f>IFERROR(S10/K10,"-")</f>
        <v>81.081081081081</v>
      </c>
      <c r="U10" s="343">
        <f>IFERROR(S10/Q10,"-")</f>
        <v>3000</v>
      </c>
      <c r="V10" s="343">
        <f>S10-G10</f>
        <v>3000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