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<sst xmlns="http://schemas.openxmlformats.org/spreadsheetml/2006/main" uniqueCount="215">
  <si>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</si>
  <si>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</si>
  <si>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</si>
  <si>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</si>
  <si>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</si>
  <si>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</si>
  <si>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</si>
  <si>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</si>
  <si>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</si>
  <si>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</si>
  <si>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</si>
  <si>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</si>
  <si>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</si>
  <si>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</si>
  <si>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</si>
  <si>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</si>
  <si>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</si>
  <si>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</si>
  <si>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</si>
  <si>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</si>
  <si>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</si>
  <si>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</si>
  <si>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</si>
  <si>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</si>
  <si>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</si>
  <si>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</si>
  <si>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</si>
  <si>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</si>
  <si>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</si>
  <si>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04月</t>
  </si>
  <si>
    <t>アイメール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</si>
  <si>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</si>
  <si>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</si>
  <si>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</si>
  <si>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</si>
  <si>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</si>
  <si>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</si>
  <si>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</si>
  <si>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</si>
  <si>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</si>
  <si>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</si>
  <si>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</si>
  <si>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</si>
  <si>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</si>
  <si>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</si>
  <si>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</si>
  <si>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</si>
  <si>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</si>
  <si>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</si>
  <si>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</si>
  <si>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</si>
  <si>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</si>
  <si>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</si>
  <si>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</si>
  <si>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</si>
  <si>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</si>
  <si>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</si>
  <si>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</si>
  <si>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</si>
  <si>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</si>
  <si>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</si>
  <si>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</si>
  <si>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</si>
  <si>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</si>
  <si>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</si>
  <si>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sms_w638</t>
  </si>
  <si>
    <t>デリヘル版3（妃ひかり）</t>
  </si>
  <si>
    <t>もう50代の熟女だけど</t>
  </si>
  <si>
    <t>i34</t>
  </si>
  <si>
    <t>デイリースポーツ関西</t>
  </si>
  <si>
    <t>全5段・半5段段つかみ１0段保証</t>
  </si>
  <si>
    <t>4/1～</t>
  </si>
  <si>
    <t>sms_w639</t>
  </si>
  <si>
    <t>新書籍版（推川ゆうり）</t>
  </si>
  <si>
    <t>もし出会系大賞があったら、このサイトが受賞しているでしょう</t>
  </si>
  <si>
    <t>sms_w640</t>
  </si>
  <si>
    <t>男メイン比較版（広瀬結香）</t>
  </si>
  <si>
    <t>女性から逆指名</t>
  </si>
  <si>
    <t>sms_w641</t>
  </si>
  <si>
    <t>デリヘル版2（山口椿）</t>
  </si>
  <si>
    <t>sms_w642</t>
  </si>
  <si>
    <t>焼肉版（妃ひかり）</t>
  </si>
  <si>
    <t>早い安い熟女</t>
  </si>
  <si>
    <t>smss2323</t>
  </si>
  <si>
    <t>(空電共通)</t>
  </si>
  <si>
    <t>空電</t>
  </si>
  <si>
    <t>sms_w643</t>
  </si>
  <si>
    <t>スポーツ報知関西</t>
  </si>
  <si>
    <t>全5段つかみ4回</t>
  </si>
  <si>
    <t>4月02日(金)</t>
  </si>
  <si>
    <t>smss2324</t>
  </si>
  <si>
    <t>sms_w644</t>
  </si>
  <si>
    <t>GOGO(i31)</t>
  </si>
  <si>
    <t>4月07日(水)</t>
  </si>
  <si>
    <t>smss2325</t>
  </si>
  <si>
    <t>sms_w645</t>
  </si>
  <si>
    <t>smss2326</t>
  </si>
  <si>
    <t>sms_w646</t>
  </si>
  <si>
    <t>smss2327</t>
  </si>
  <si>
    <t>sms_w647</t>
  </si>
  <si>
    <t>①求人風（妃ひかり）</t>
  </si>
  <si>
    <t>①もう50代の熟女だけど</t>
  </si>
  <si>
    <t>スポニチ関東</t>
  </si>
  <si>
    <t>半2段つかみ20段保証</t>
  </si>
  <si>
    <t>20段保証</t>
  </si>
  <si>
    <t>sms_w648</t>
  </si>
  <si>
    <t>②旧デイリー風（推川ゆうり）</t>
  </si>
  <si>
    <t>②もし出会系大賞があったら、このサイトが受賞しているでしょう</t>
  </si>
  <si>
    <t>sms_w649</t>
  </si>
  <si>
    <t>③興奮版（広瀬結香）</t>
  </si>
  <si>
    <t>③ねぇ昨日4人も会っちゃいましたよ</t>
  </si>
  <si>
    <t>sms_w650</t>
  </si>
  <si>
    <t>④大正版（妃ひかり）</t>
  </si>
  <si>
    <t>④女性から逆指名</t>
  </si>
  <si>
    <t>smss2328</t>
  </si>
  <si>
    <t>sms_w651</t>
  </si>
  <si>
    <t>男メイン比較版（推川ゆうり）</t>
  </si>
  <si>
    <t>i38</t>
  </si>
  <si>
    <t>4C終面全5段</t>
  </si>
  <si>
    <t>4月23日(金)</t>
  </si>
  <si>
    <t>smss2329</t>
  </si>
  <si>
    <t>sms_w652</t>
  </si>
  <si>
    <t>東スポ・大スポ・中京スポ・九スポ</t>
  </si>
  <si>
    <t>記事枠</t>
  </si>
  <si>
    <t>4月08日(木)</t>
  </si>
  <si>
    <t>smss2330</t>
  </si>
  <si>
    <t>新聞 TOTAL</t>
  </si>
  <si>
    <t>●雑誌 広告</t>
  </si>
  <si>
    <t>sms_w636</t>
  </si>
  <si>
    <t>ぶんか社</t>
  </si>
  <si>
    <t>サプリ版2（）</t>
  </si>
  <si>
    <t>男の自身復活</t>
  </si>
  <si>
    <t>EXMAX</t>
  </si>
  <si>
    <t>表4</t>
  </si>
  <si>
    <t>4月26日(月)</t>
  </si>
  <si>
    <t>smss2321</t>
  </si>
  <si>
    <t>sms_w637</t>
  </si>
  <si>
    <t>リイド社</t>
  </si>
  <si>
    <t>横向きキャッチ版（妃ひかり）</t>
  </si>
  <si>
    <t>求む50歳以上の女性</t>
  </si>
  <si>
    <t>コミック乱</t>
  </si>
  <si>
    <t>1C2P</t>
  </si>
  <si>
    <t>4月27日(火)</t>
  </si>
  <si>
    <t>smss2322</t>
  </si>
  <si>
    <t>sms_a1068</t>
  </si>
  <si>
    <t>日本文芸社</t>
  </si>
  <si>
    <t>2P_対談風原稿_アイ</t>
  </si>
  <si>
    <t>週刊漫画ゴラク.2W金</t>
  </si>
  <si>
    <t>4月09日(金)</t>
  </si>
  <si>
    <t>smss2306</t>
  </si>
  <si>
    <t>sms_a1070</t>
  </si>
  <si>
    <t>大洋図書</t>
  </si>
  <si>
    <t>5P元祖（妃さん）</t>
  </si>
  <si>
    <t>実話ナックルズ ウルトラ</t>
  </si>
  <si>
    <t>1C5P</t>
  </si>
  <si>
    <t>4月14日(水)</t>
  </si>
  <si>
    <t>smss2318</t>
  </si>
  <si>
    <t>sms_a1071</t>
  </si>
  <si>
    <t>1P記事_求む！中高年男性版_アイ(妃さん)</t>
  </si>
  <si>
    <t>臨時増刊ラヴァーズ</t>
  </si>
  <si>
    <t>表4　4C1P</t>
  </si>
  <si>
    <t>4月21日(水)</t>
  </si>
  <si>
    <t>smss2319</t>
  </si>
  <si>
    <t>sms_a1072</t>
  </si>
  <si>
    <t>一水社</t>
  </si>
  <si>
    <t>50代からの男のゴラク</t>
  </si>
  <si>
    <t>4月28日(水)</t>
  </si>
  <si>
    <t>smss2320</t>
  </si>
  <si>
    <t>雑誌 TOTAL</t>
  </si>
  <si>
    <t>●DVD 広告</t>
  </si>
  <si>
    <t>sms_a1069</t>
  </si>
  <si>
    <t>楽楽出版</t>
  </si>
  <si>
    <t>DVD4コマ</t>
  </si>
  <si>
    <t>毎月売</t>
  </si>
  <si>
    <t>mv20i</t>
  </si>
  <si>
    <t>EXCITING MAX!Special</t>
  </si>
  <si>
    <t>DVD袋裏1C+コンテンツ枠</t>
  </si>
  <si>
    <t>4月10日(土)</t>
  </si>
  <si>
    <t>smss2317</t>
  </si>
  <si>
    <t>DVD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</si>
  <si>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</si>
  <si>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</si>
  <si>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</si>
  <si>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</si>
  <si>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</si>
  <si>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</si>
  <si>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</si>
  <si>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</si>
  <si>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4/1～4/30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</si>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</sst>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23</v>
      </c>
      <c r="D6" s="330">
        <v>1296000</v>
      </c>
      <c r="E6" s="79">
        <v>0</v>
      </c>
      <c r="F6" s="79">
        <v>0</v>
      </c>
      <c r="G6" s="79">
        <v>1134</v>
      </c>
      <c r="H6" s="89">
        <v>172</v>
      </c>
      <c r="I6" s="90">
        <v>0</v>
      </c>
      <c r="J6" s="143">
        <f>H6+I6</f>
        <v>172</v>
      </c>
      <c r="K6" s="80">
        <f>IFERROR(J6/G6,"-")</f>
        <v>0.15167548500882</v>
      </c>
      <c r="L6" s="79">
        <v>13</v>
      </c>
      <c r="M6" s="79">
        <v>38</v>
      </c>
      <c r="N6" s="80">
        <f>IFERROR(L6/J6,"-")</f>
        <v>0.075581395348837</v>
      </c>
      <c r="O6" s="81">
        <f>IFERROR(D6/J6,"-")</f>
        <v>7534.8837209302</v>
      </c>
      <c r="P6" s="82">
        <v>21</v>
      </c>
      <c r="Q6" s="80">
        <f>IFERROR(P6/J6,"-")</f>
        <v>0.12209302325581</v>
      </c>
      <c r="R6" s="335">
        <v>1585000</v>
      </c>
      <c r="S6" s="336">
        <f>IFERROR(R6/J6,"-")</f>
        <v>9215.1162790698</v>
      </c>
      <c r="T6" s="336">
        <f>IFERROR(R6/P6,"-")</f>
        <v>75476.19047619</v>
      </c>
      <c r="U6" s="330">
        <f>IFERROR(R6-D6,"-")</f>
        <v>289000</v>
      </c>
      <c r="V6" s="83">
        <f>R6/D6</f>
        <v>1.2229938271605</v>
      </c>
      <c r="W6" s="77"/>
      <c r="X6" s="142"/>
    </row>
    <row r="7" spans="1:24">
      <c r="A7" s="78"/>
      <c r="B7" s="84" t="s">
        <v>24</v>
      </c>
      <c r="C7" s="84">
        <v>12</v>
      </c>
      <c r="D7" s="330">
        <v>684000</v>
      </c>
      <c r="E7" s="79">
        <v>0</v>
      </c>
      <c r="F7" s="79">
        <v>0</v>
      </c>
      <c r="G7" s="79">
        <v>604</v>
      </c>
      <c r="H7" s="89">
        <v>142</v>
      </c>
      <c r="I7" s="90">
        <v>0</v>
      </c>
      <c r="J7" s="143">
        <f>H7+I7</f>
        <v>142</v>
      </c>
      <c r="K7" s="80">
        <f>IFERROR(J7/G7,"-")</f>
        <v>0.23509933774834</v>
      </c>
      <c r="L7" s="79">
        <v>18</v>
      </c>
      <c r="M7" s="79">
        <v>31</v>
      </c>
      <c r="N7" s="80">
        <f>IFERROR(L7/J7,"-")</f>
        <v>0.12676056338028</v>
      </c>
      <c r="O7" s="81">
        <f>IFERROR(D7/J7,"-")</f>
        <v>4816.9014084507</v>
      </c>
      <c r="P7" s="82">
        <v>17</v>
      </c>
      <c r="Q7" s="80">
        <f>IFERROR(P7/J7,"-")</f>
        <v>0.11971830985915</v>
      </c>
      <c r="R7" s="335">
        <v>725000</v>
      </c>
      <c r="S7" s="336">
        <f>IFERROR(R7/J7,"-")</f>
        <v>5105.6338028169</v>
      </c>
      <c r="T7" s="336">
        <f>IFERROR(R7/P7,"-")</f>
        <v>42647.058823529</v>
      </c>
      <c r="U7" s="330">
        <f>IFERROR(R7-D7,"-")</f>
        <v>41000</v>
      </c>
      <c r="V7" s="83">
        <f>R7/D7</f>
        <v>1.0599415204678</v>
      </c>
      <c r="W7" s="77"/>
      <c r="X7" s="142"/>
    </row>
    <row r="8" spans="1:24">
      <c r="A8" s="78"/>
      <c r="B8" s="84" t="s">
        <v>25</v>
      </c>
      <c r="C8" s="84">
        <v>2</v>
      </c>
      <c r="D8" s="330">
        <v>222000</v>
      </c>
      <c r="E8" s="79">
        <v>0</v>
      </c>
      <c r="F8" s="79">
        <v>0</v>
      </c>
      <c r="G8" s="79">
        <v>459</v>
      </c>
      <c r="H8" s="89">
        <v>156</v>
      </c>
      <c r="I8" s="90">
        <v>3</v>
      </c>
      <c r="J8" s="143">
        <f>H8+I8</f>
        <v>159</v>
      </c>
      <c r="K8" s="80">
        <f>IFERROR(J8/G8,"-")</f>
        <v>0.34640522875817</v>
      </c>
      <c r="L8" s="79">
        <v>4</v>
      </c>
      <c r="M8" s="79">
        <v>29</v>
      </c>
      <c r="N8" s="80">
        <f>IFERROR(L8/J8,"-")</f>
        <v>0.025157232704403</v>
      </c>
      <c r="O8" s="81">
        <f>IFERROR(D8/J8,"-")</f>
        <v>1396.2264150943</v>
      </c>
      <c r="P8" s="82">
        <v>9</v>
      </c>
      <c r="Q8" s="80">
        <f>IFERROR(P8/J8,"-")</f>
        <v>0.056603773584906</v>
      </c>
      <c r="R8" s="335">
        <v>153000</v>
      </c>
      <c r="S8" s="336">
        <f>IFERROR(R8/J8,"-")</f>
        <v>962.2641509434</v>
      </c>
      <c r="T8" s="336">
        <f>IFERROR(R8/P8,"-")</f>
        <v>17000</v>
      </c>
      <c r="U8" s="330">
        <f>IFERROR(R8-D8,"-")</f>
        <v>-69000</v>
      </c>
      <c r="V8" s="83">
        <f>R8/D8</f>
        <v>0.68918918918919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1473</v>
      </c>
      <c r="H9" s="89">
        <v>8</v>
      </c>
      <c r="I9" s="90">
        <v>0</v>
      </c>
      <c r="J9" s="143">
        <f>H9+I9</f>
        <v>8</v>
      </c>
      <c r="K9" s="80">
        <f>IFERROR(J9/G9,"-")</f>
        <v>0.0054310930074678</v>
      </c>
      <c r="L9" s="79">
        <v>0</v>
      </c>
      <c r="M9" s="79">
        <v>3</v>
      </c>
      <c r="N9" s="80">
        <f>IFERROR(L9/J9,"-")</f>
        <v>0</v>
      </c>
      <c r="O9" s="81">
        <f>IFERROR(D9/J9,"-")</f>
        <v>0</v>
      </c>
      <c r="P9" s="82">
        <v>1</v>
      </c>
      <c r="Q9" s="80">
        <f>IFERROR(P9/J9,"-")</f>
        <v>0.125</v>
      </c>
      <c r="R9" s="335">
        <v>23000</v>
      </c>
      <c r="S9" s="336">
        <f>IFERROR(R9/J9,"-")</f>
        <v>2875</v>
      </c>
      <c r="T9" s="336">
        <f>IFERROR(R9/P9,"-")</f>
        <v>23000</v>
      </c>
      <c r="U9" s="330">
        <f>IFERROR(R9-D9,"-")</f>
        <v>23000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15140306</v>
      </c>
      <c r="E10" s="79">
        <v>0</v>
      </c>
      <c r="F10" s="79">
        <v>0</v>
      </c>
      <c r="G10" s="79">
        <v>594031</v>
      </c>
      <c r="H10" s="89">
        <v>5247</v>
      </c>
      <c r="I10" s="90">
        <v>118</v>
      </c>
      <c r="J10" s="143">
        <f>H10+I10</f>
        <v>5365</v>
      </c>
      <c r="K10" s="80">
        <f>IFERROR(J10/G10,"-")</f>
        <v>0.0090315151902847</v>
      </c>
      <c r="L10" s="79">
        <v>162</v>
      </c>
      <c r="M10" s="79">
        <v>2195</v>
      </c>
      <c r="N10" s="80">
        <f>IFERROR(L10/J10,"-")</f>
        <v>0.030195712954334</v>
      </c>
      <c r="O10" s="81">
        <f>IFERROR(D10/J10,"-")</f>
        <v>2822.051444548</v>
      </c>
      <c r="P10" s="82">
        <v>623</v>
      </c>
      <c r="Q10" s="80">
        <f>IFERROR(P10/J10,"-")</f>
        <v>0.1161230195713</v>
      </c>
      <c r="R10" s="335">
        <v>26496425</v>
      </c>
      <c r="S10" s="336">
        <f>IFERROR(R10/J10,"-")</f>
        <v>4938.7558247903</v>
      </c>
      <c r="T10" s="336">
        <f>IFERROR(R10/P10,"-")</f>
        <v>42530.377207063</v>
      </c>
      <c r="U10" s="330">
        <f>IFERROR(R10-D10,"-")</f>
        <v>11356119</v>
      </c>
      <c r="V10" s="83">
        <f>R10/D10</f>
        <v>1.7500587504638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37</v>
      </c>
      <c r="I11" s="90">
        <v>11</v>
      </c>
      <c r="J11" s="143">
        <f>H11+I11</f>
        <v>48</v>
      </c>
      <c r="K11" s="80" t="str">
        <f>IFERROR(J11/G11,"-")</f>
        <v>-</v>
      </c>
      <c r="L11" s="79">
        <v>0</v>
      </c>
      <c r="M11" s="79">
        <v>10</v>
      </c>
      <c r="N11" s="80">
        <f>IFERROR(L11/J11,"-")</f>
        <v>0</v>
      </c>
      <c r="O11" s="81">
        <f>IFERROR(D11/J11,"-")</f>
        <v>0</v>
      </c>
      <c r="P11" s="82">
        <v>0</v>
      </c>
      <c r="Q11" s="80">
        <f>IFERROR(P11/J11,"-")</f>
        <v>0</v>
      </c>
      <c r="R11" s="335">
        <v>0</v>
      </c>
      <c r="S11" s="336">
        <f>IFERROR(R11/J11,"-")</f>
        <v>0</v>
      </c>
      <c r="T11" s="336" t="str">
        <f>IFERROR(R11/P11,"-")</f>
        <v>-</v>
      </c>
      <c r="U11" s="330">
        <f>IFERROR(R11-D11,"-")</f>
        <v>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17342306</v>
      </c>
      <c r="E14" s="41">
        <f>SUM(E6:E12)</f>
        <v>0</v>
      </c>
      <c r="F14" s="41">
        <f>SUM(F6:F12)</f>
        <v>0</v>
      </c>
      <c r="G14" s="41">
        <f>SUM(G6:G12)</f>
        <v>597701</v>
      </c>
      <c r="H14" s="41">
        <f>SUM(H6:H12)</f>
        <v>5762</v>
      </c>
      <c r="I14" s="41">
        <f>SUM(I6:I12)</f>
        <v>132</v>
      </c>
      <c r="J14" s="41">
        <f>SUM(J6:J12)</f>
        <v>5894</v>
      </c>
      <c r="K14" s="42">
        <f>IFERROR(J14/G14,"-")</f>
        <v>0.0098611178498948</v>
      </c>
      <c r="L14" s="76">
        <f>SUM(L6:L12)</f>
        <v>197</v>
      </c>
      <c r="M14" s="76">
        <f>SUM(M6:M12)</f>
        <v>2306</v>
      </c>
      <c r="N14" s="42">
        <f>IFERROR(L14/J14,"-")</f>
        <v>0.033423820834747</v>
      </c>
      <c r="O14" s="43">
        <f>IFERROR(D14/J14,"-")</f>
        <v>2942.3661350526</v>
      </c>
      <c r="P14" s="44">
        <f>SUM(P6:P12)</f>
        <v>671</v>
      </c>
      <c r="Q14" s="42">
        <f>IFERROR(P14/J14,"-")</f>
        <v>0.11384458771632</v>
      </c>
      <c r="R14" s="333">
        <f>SUM(R6:R12)</f>
        <v>28982425</v>
      </c>
      <c r="S14" s="333">
        <f>IFERROR(R14/J14,"-")</f>
        <v>4917.276043434</v>
      </c>
      <c r="T14" s="333">
        <f>IFERROR(P14/P14,"-")</f>
        <v>1</v>
      </c>
      <c r="U14" s="333">
        <f>SUM(U6:U12)</f>
        <v>11640119</v>
      </c>
      <c r="V14" s="45">
        <f>IFERROR(R14/D14,"-")</f>
        <v>1.6711978787596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1.6916666666667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88" t="s">
        <v>71</v>
      </c>
      <c r="J6" s="330">
        <v>240000</v>
      </c>
      <c r="K6" s="79">
        <v>0</v>
      </c>
      <c r="L6" s="79">
        <v>0</v>
      </c>
      <c r="M6" s="79">
        <v>142</v>
      </c>
      <c r="N6" s="89">
        <v>13</v>
      </c>
      <c r="O6" s="90">
        <v>0</v>
      </c>
      <c r="P6" s="91">
        <f>N6+O6</f>
        <v>13</v>
      </c>
      <c r="Q6" s="80">
        <f>IFERROR(P6/M6,"-")</f>
        <v>0.091549295774648</v>
      </c>
      <c r="R6" s="79">
        <v>1</v>
      </c>
      <c r="S6" s="79">
        <v>2</v>
      </c>
      <c r="T6" s="80">
        <f>IFERROR(R6/(P6),"-")</f>
        <v>0.076923076923077</v>
      </c>
      <c r="U6" s="336">
        <f>IFERROR(J6/SUM(N6:O11),"-")</f>
        <v>5333.3333333333</v>
      </c>
      <c r="V6" s="82">
        <v>1</v>
      </c>
      <c r="W6" s="80">
        <f>IF(P6=0,"-",V6/P6)</f>
        <v>0.076923076923077</v>
      </c>
      <c r="X6" s="335">
        <v>8000</v>
      </c>
      <c r="Y6" s="336">
        <f>IFERROR(X6/P6,"-")</f>
        <v>615.38461538462</v>
      </c>
      <c r="Z6" s="336">
        <f>IFERROR(X6/V6,"-")</f>
        <v>8000</v>
      </c>
      <c r="AA6" s="330">
        <f>SUM(X6:X11)-SUM(J6:J11)</f>
        <v>166000</v>
      </c>
      <c r="AB6" s="83">
        <f>SUM(X6:X11)/SUM(J6:J11)</f>
        <v>1.6916666666667</v>
      </c>
      <c r="AC6" s="77"/>
      <c r="AD6" s="92">
        <v>1</v>
      </c>
      <c r="AE6" s="93">
        <f>IF(P6=0,"",IF(AD6=0,"",(AD6/P6)))</f>
        <v>0.076923076923077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0.30769230769231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0.38461538461538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0.23076923076923</v>
      </c>
      <c r="BY6" s="126">
        <v>1</v>
      </c>
      <c r="BZ6" s="127">
        <f>IFERROR(BY6/BW6,"-")</f>
        <v>0.33333333333333</v>
      </c>
      <c r="CA6" s="128">
        <v>8000</v>
      </c>
      <c r="CB6" s="129">
        <f>IFERROR(CA6/BW6,"-")</f>
        <v>2666.6666666667</v>
      </c>
      <c r="CC6" s="130"/>
      <c r="CD6" s="130">
        <v>1</v>
      </c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8000</v>
      </c>
      <c r="CQ6" s="139">
        <v>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72</v>
      </c>
      <c r="C7" s="347"/>
      <c r="D7" s="347" t="s">
        <v>73</v>
      </c>
      <c r="E7" s="347" t="s">
        <v>74</v>
      </c>
      <c r="F7" s="347" t="s">
        <v>68</v>
      </c>
      <c r="G7" s="88"/>
      <c r="H7" s="88" t="s">
        <v>70</v>
      </c>
      <c r="I7" s="88"/>
      <c r="J7" s="330"/>
      <c r="K7" s="79">
        <v>0</v>
      </c>
      <c r="L7" s="79">
        <v>0</v>
      </c>
      <c r="M7" s="79">
        <v>24</v>
      </c>
      <c r="N7" s="89">
        <v>5</v>
      </c>
      <c r="O7" s="90">
        <v>0</v>
      </c>
      <c r="P7" s="91">
        <f>N7+O7</f>
        <v>5</v>
      </c>
      <c r="Q7" s="80">
        <f>IFERROR(P7/M7,"-")</f>
        <v>0.20833333333333</v>
      </c>
      <c r="R7" s="79">
        <v>0</v>
      </c>
      <c r="S7" s="79">
        <v>1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0.6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0.2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75</v>
      </c>
      <c r="C8" s="347"/>
      <c r="D8" s="347" t="s">
        <v>76</v>
      </c>
      <c r="E8" s="347" t="s">
        <v>77</v>
      </c>
      <c r="F8" s="347" t="s">
        <v>68</v>
      </c>
      <c r="G8" s="88"/>
      <c r="H8" s="88" t="s">
        <v>70</v>
      </c>
      <c r="I8" s="88"/>
      <c r="J8" s="330"/>
      <c r="K8" s="79">
        <v>0</v>
      </c>
      <c r="L8" s="79">
        <v>0</v>
      </c>
      <c r="M8" s="79">
        <v>32</v>
      </c>
      <c r="N8" s="89">
        <v>1</v>
      </c>
      <c r="O8" s="90">
        <v>0</v>
      </c>
      <c r="P8" s="91">
        <f>N8+O8</f>
        <v>1</v>
      </c>
      <c r="Q8" s="80">
        <f>IFERROR(P8/M8,"-")</f>
        <v>0.03125</v>
      </c>
      <c r="R8" s="79">
        <v>0</v>
      </c>
      <c r="S8" s="79">
        <v>1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1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78</v>
      </c>
      <c r="C9" s="347"/>
      <c r="D9" s="347" t="s">
        <v>79</v>
      </c>
      <c r="E9" s="347" t="s">
        <v>67</v>
      </c>
      <c r="F9" s="347" t="s">
        <v>68</v>
      </c>
      <c r="G9" s="88"/>
      <c r="H9" s="88" t="s">
        <v>70</v>
      </c>
      <c r="I9" s="88"/>
      <c r="J9" s="330"/>
      <c r="K9" s="79">
        <v>0</v>
      </c>
      <c r="L9" s="79">
        <v>0</v>
      </c>
      <c r="M9" s="79">
        <v>35</v>
      </c>
      <c r="N9" s="89">
        <v>1</v>
      </c>
      <c r="O9" s="90">
        <v>0</v>
      </c>
      <c r="P9" s="91">
        <f>N9+O9</f>
        <v>1</v>
      </c>
      <c r="Q9" s="80">
        <f>IFERROR(P9/M9,"-")</f>
        <v>0.028571428571429</v>
      </c>
      <c r="R9" s="79">
        <v>0</v>
      </c>
      <c r="S9" s="79">
        <v>1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1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80</v>
      </c>
      <c r="C10" s="347"/>
      <c r="D10" s="347" t="s">
        <v>81</v>
      </c>
      <c r="E10" s="347" t="s">
        <v>82</v>
      </c>
      <c r="F10" s="347" t="s">
        <v>68</v>
      </c>
      <c r="G10" s="88"/>
      <c r="H10" s="88" t="s">
        <v>70</v>
      </c>
      <c r="I10" s="88"/>
      <c r="J10" s="330"/>
      <c r="K10" s="79">
        <v>0</v>
      </c>
      <c r="L10" s="79">
        <v>0</v>
      </c>
      <c r="M10" s="79">
        <v>45</v>
      </c>
      <c r="N10" s="89">
        <v>3</v>
      </c>
      <c r="O10" s="90">
        <v>0</v>
      </c>
      <c r="P10" s="91">
        <f>N10+O10</f>
        <v>3</v>
      </c>
      <c r="Q10" s="80">
        <f>IFERROR(P10/M10,"-")</f>
        <v>0.066666666666667</v>
      </c>
      <c r="R10" s="79">
        <v>0</v>
      </c>
      <c r="S10" s="79">
        <v>1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0.66666666666667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83</v>
      </c>
      <c r="C11" s="347"/>
      <c r="D11" s="347" t="s">
        <v>84</v>
      </c>
      <c r="E11" s="347" t="s">
        <v>84</v>
      </c>
      <c r="F11" s="347" t="s">
        <v>85</v>
      </c>
      <c r="G11" s="88"/>
      <c r="H11" s="88"/>
      <c r="I11" s="88"/>
      <c r="J11" s="330"/>
      <c r="K11" s="79">
        <v>0</v>
      </c>
      <c r="L11" s="79">
        <v>0</v>
      </c>
      <c r="M11" s="79">
        <v>89</v>
      </c>
      <c r="N11" s="89">
        <v>22</v>
      </c>
      <c r="O11" s="90">
        <v>0</v>
      </c>
      <c r="P11" s="91">
        <f>N11+O11</f>
        <v>22</v>
      </c>
      <c r="Q11" s="80">
        <f>IFERROR(P11/M11,"-")</f>
        <v>0.24719101123596</v>
      </c>
      <c r="R11" s="79">
        <v>4</v>
      </c>
      <c r="S11" s="79">
        <v>3</v>
      </c>
      <c r="T11" s="80">
        <f>IFERROR(R11/(P11),"-")</f>
        <v>0.18181818181818</v>
      </c>
      <c r="U11" s="336"/>
      <c r="V11" s="82">
        <v>5</v>
      </c>
      <c r="W11" s="80">
        <f>IF(P11=0,"-",V11/P11)</f>
        <v>0.22727272727273</v>
      </c>
      <c r="X11" s="335">
        <v>398000</v>
      </c>
      <c r="Y11" s="336">
        <f>IFERROR(X11/P11,"-")</f>
        <v>18090.909090909</v>
      </c>
      <c r="Z11" s="336">
        <f>IFERROR(X11/V11,"-")</f>
        <v>79600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0.045454545454545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10</v>
      </c>
      <c r="BO11" s="118">
        <f>IF(P11=0,"",IF(BN11=0,"",(BN11/P11)))</f>
        <v>0.45454545454545</v>
      </c>
      <c r="BP11" s="119">
        <v>3</v>
      </c>
      <c r="BQ11" s="120">
        <f>IFERROR(BP11/BN11,"-")</f>
        <v>0.3</v>
      </c>
      <c r="BR11" s="121">
        <v>27000</v>
      </c>
      <c r="BS11" s="122">
        <f>IFERROR(BR11/BN11,"-")</f>
        <v>2700</v>
      </c>
      <c r="BT11" s="123"/>
      <c r="BU11" s="123">
        <v>2</v>
      </c>
      <c r="BV11" s="123">
        <v>1</v>
      </c>
      <c r="BW11" s="124">
        <v>10</v>
      </c>
      <c r="BX11" s="125">
        <f>IF(P11=0,"",IF(BW11=0,"",(BW11/P11)))</f>
        <v>0.45454545454545</v>
      </c>
      <c r="BY11" s="126">
        <v>5</v>
      </c>
      <c r="BZ11" s="127">
        <f>IFERROR(BY11/BW11,"-")</f>
        <v>0.5</v>
      </c>
      <c r="CA11" s="128">
        <v>459000</v>
      </c>
      <c r="CB11" s="129">
        <f>IFERROR(CA11/BW11,"-")</f>
        <v>45900</v>
      </c>
      <c r="CC11" s="130">
        <v>1</v>
      </c>
      <c r="CD11" s="130">
        <v>1</v>
      </c>
      <c r="CE11" s="130">
        <v>3</v>
      </c>
      <c r="CF11" s="131">
        <v>1</v>
      </c>
      <c r="CG11" s="132">
        <f>IF(P11=0,"",IF(CF11=0,"",(CF11/P11)))</f>
        <v>0.045454545454545</v>
      </c>
      <c r="CH11" s="133">
        <v>1</v>
      </c>
      <c r="CI11" s="134">
        <f>IFERROR(CH11/CF11,"-")</f>
        <v>1</v>
      </c>
      <c r="CJ11" s="135">
        <v>43000</v>
      </c>
      <c r="CK11" s="136">
        <f>IFERROR(CJ11/CF11,"-")</f>
        <v>43000</v>
      </c>
      <c r="CL11" s="137"/>
      <c r="CM11" s="137"/>
      <c r="CN11" s="137">
        <v>1</v>
      </c>
      <c r="CO11" s="138">
        <v>5</v>
      </c>
      <c r="CP11" s="139">
        <v>398000</v>
      </c>
      <c r="CQ11" s="139">
        <v>318000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1.2708333333333</v>
      </c>
      <c r="B12" s="347" t="s">
        <v>86</v>
      </c>
      <c r="C12" s="347"/>
      <c r="D12" s="347" t="s">
        <v>66</v>
      </c>
      <c r="E12" s="347" t="s">
        <v>67</v>
      </c>
      <c r="F12" s="347" t="s">
        <v>68</v>
      </c>
      <c r="G12" s="88" t="s">
        <v>87</v>
      </c>
      <c r="H12" s="88" t="s">
        <v>88</v>
      </c>
      <c r="I12" s="88" t="s">
        <v>89</v>
      </c>
      <c r="J12" s="330">
        <v>336000</v>
      </c>
      <c r="K12" s="79">
        <v>0</v>
      </c>
      <c r="L12" s="79">
        <v>0</v>
      </c>
      <c r="M12" s="79">
        <v>81</v>
      </c>
      <c r="N12" s="89">
        <v>7</v>
      </c>
      <c r="O12" s="90">
        <v>0</v>
      </c>
      <c r="P12" s="91">
        <f>N12+O12</f>
        <v>7</v>
      </c>
      <c r="Q12" s="80">
        <f>IFERROR(P12/M12,"-")</f>
        <v>0.08641975308642</v>
      </c>
      <c r="R12" s="79">
        <v>1</v>
      </c>
      <c r="S12" s="79">
        <v>2</v>
      </c>
      <c r="T12" s="80">
        <f>IFERROR(R12/(P12),"-")</f>
        <v>0.14285714285714</v>
      </c>
      <c r="U12" s="336">
        <f>IFERROR(J12/SUM(N12:O19),"-")</f>
        <v>10500</v>
      </c>
      <c r="V12" s="82">
        <v>3</v>
      </c>
      <c r="W12" s="80">
        <f>IF(P12=0,"-",V12/P12)</f>
        <v>0.42857142857143</v>
      </c>
      <c r="X12" s="335">
        <v>424000</v>
      </c>
      <c r="Y12" s="336">
        <f>IFERROR(X12/P12,"-")</f>
        <v>60571.428571429</v>
      </c>
      <c r="Z12" s="336">
        <f>IFERROR(X12/V12,"-")</f>
        <v>141333.33333333</v>
      </c>
      <c r="AA12" s="330">
        <f>SUM(X12:X19)-SUM(J12:J19)</f>
        <v>91000</v>
      </c>
      <c r="AB12" s="83">
        <f>SUM(X12:X19)/SUM(J12:J19)</f>
        <v>1.2708333333333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0.14285714285714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</v>
      </c>
      <c r="BF12" s="111">
        <f>IF(P12=0,"",IF(BE12=0,"",(BE12/P12)))</f>
        <v>0.14285714285714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3</v>
      </c>
      <c r="BX12" s="125">
        <f>IF(P12=0,"",IF(BW12=0,"",(BW12/P12)))</f>
        <v>0.42857142857143</v>
      </c>
      <c r="BY12" s="126">
        <v>2</v>
      </c>
      <c r="BZ12" s="127">
        <f>IFERROR(BY12/BW12,"-")</f>
        <v>0.66666666666667</v>
      </c>
      <c r="CA12" s="128">
        <v>307000</v>
      </c>
      <c r="CB12" s="129">
        <f>IFERROR(CA12/BW12,"-")</f>
        <v>102333.33333333</v>
      </c>
      <c r="CC12" s="130"/>
      <c r="CD12" s="130"/>
      <c r="CE12" s="130">
        <v>2</v>
      </c>
      <c r="CF12" s="131">
        <v>2</v>
      </c>
      <c r="CG12" s="132">
        <f>IF(P12=0,"",IF(CF12=0,"",(CF12/P12)))</f>
        <v>0.28571428571429</v>
      </c>
      <c r="CH12" s="133">
        <v>1</v>
      </c>
      <c r="CI12" s="134">
        <f>IFERROR(CH12/CF12,"-")</f>
        <v>0.5</v>
      </c>
      <c r="CJ12" s="135">
        <v>122000</v>
      </c>
      <c r="CK12" s="136">
        <f>IFERROR(CJ12/CF12,"-")</f>
        <v>61000</v>
      </c>
      <c r="CL12" s="137"/>
      <c r="CM12" s="137"/>
      <c r="CN12" s="137">
        <v>1</v>
      </c>
      <c r="CO12" s="138">
        <v>3</v>
      </c>
      <c r="CP12" s="139">
        <v>424000</v>
      </c>
      <c r="CQ12" s="139">
        <v>259000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90</v>
      </c>
      <c r="C13" s="347"/>
      <c r="D13" s="347" t="s">
        <v>66</v>
      </c>
      <c r="E13" s="347" t="s">
        <v>67</v>
      </c>
      <c r="F13" s="347" t="s">
        <v>85</v>
      </c>
      <c r="G13" s="88"/>
      <c r="H13" s="88"/>
      <c r="I13" s="88"/>
      <c r="J13" s="330"/>
      <c r="K13" s="79">
        <v>0</v>
      </c>
      <c r="L13" s="79">
        <v>0</v>
      </c>
      <c r="M13" s="79">
        <v>13</v>
      </c>
      <c r="N13" s="89">
        <v>5</v>
      </c>
      <c r="O13" s="90">
        <v>0</v>
      </c>
      <c r="P13" s="91">
        <f>N13+O13</f>
        <v>5</v>
      </c>
      <c r="Q13" s="80">
        <f>IFERROR(P13/M13,"-")</f>
        <v>0.38461538461538</v>
      </c>
      <c r="R13" s="79">
        <v>1</v>
      </c>
      <c r="S13" s="79">
        <v>0</v>
      </c>
      <c r="T13" s="80">
        <f>IFERROR(R13/(P13),"-")</f>
        <v>0.2</v>
      </c>
      <c r="U13" s="336"/>
      <c r="V13" s="82">
        <v>1</v>
      </c>
      <c r="W13" s="80">
        <f>IF(P13=0,"-",V13/P13)</f>
        <v>0.2</v>
      </c>
      <c r="X13" s="335">
        <v>3000</v>
      </c>
      <c r="Y13" s="336">
        <f>IFERROR(X13/P13,"-")</f>
        <v>600</v>
      </c>
      <c r="Z13" s="336">
        <f>IFERROR(X13/V13,"-")</f>
        <v>3000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0.4</v>
      </c>
      <c r="BP13" s="119">
        <v>1</v>
      </c>
      <c r="BQ13" s="120">
        <f>IFERROR(BP13/BN13,"-")</f>
        <v>0.5</v>
      </c>
      <c r="BR13" s="121">
        <v>3000</v>
      </c>
      <c r="BS13" s="122">
        <f>IFERROR(BR13/BN13,"-")</f>
        <v>1500</v>
      </c>
      <c r="BT13" s="123">
        <v>1</v>
      </c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1</v>
      </c>
      <c r="CG13" s="132">
        <f>IF(P13=0,"",IF(CF13=0,"",(CF13/P13)))</f>
        <v>0.2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3000</v>
      </c>
      <c r="CQ13" s="139">
        <v>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91</v>
      </c>
      <c r="C14" s="347"/>
      <c r="D14" s="347" t="s">
        <v>73</v>
      </c>
      <c r="E14" s="347" t="s">
        <v>74</v>
      </c>
      <c r="F14" s="347" t="s">
        <v>92</v>
      </c>
      <c r="G14" s="88" t="s">
        <v>87</v>
      </c>
      <c r="H14" s="88" t="s">
        <v>88</v>
      </c>
      <c r="I14" s="88" t="s">
        <v>93</v>
      </c>
      <c r="J14" s="330"/>
      <c r="K14" s="79">
        <v>0</v>
      </c>
      <c r="L14" s="79">
        <v>0</v>
      </c>
      <c r="M14" s="79">
        <v>15</v>
      </c>
      <c r="N14" s="89">
        <v>0</v>
      </c>
      <c r="O14" s="90">
        <v>0</v>
      </c>
      <c r="P14" s="91">
        <f>N14+O14</f>
        <v>0</v>
      </c>
      <c r="Q14" s="80">
        <f>IFERROR(P14/M14,"-")</f>
        <v>0</v>
      </c>
      <c r="R14" s="79">
        <v>0</v>
      </c>
      <c r="S14" s="79">
        <v>0</v>
      </c>
      <c r="T14" s="80" t="str">
        <f>IFERROR(R14/(P14),"-")</f>
        <v>-</v>
      </c>
      <c r="U14" s="336"/>
      <c r="V14" s="82">
        <v>0</v>
      </c>
      <c r="W14" s="80" t="str">
        <f>IF(P14=0,"-",V14/P14)</f>
        <v>-</v>
      </c>
      <c r="X14" s="335">
        <v>0</v>
      </c>
      <c r="Y14" s="336" t="str">
        <f>IFERROR(X14/P14,"-")</f>
        <v>-</v>
      </c>
      <c r="Z14" s="336" t="str">
        <f>IFERROR(X14/V14,"-")</f>
        <v>-</v>
      </c>
      <c r="AA14" s="330"/>
      <c r="AB14" s="83"/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94</v>
      </c>
      <c r="C15" s="347"/>
      <c r="D15" s="347" t="s">
        <v>73</v>
      </c>
      <c r="E15" s="347" t="s">
        <v>74</v>
      </c>
      <c r="F15" s="347" t="s">
        <v>85</v>
      </c>
      <c r="G15" s="88"/>
      <c r="H15" s="88"/>
      <c r="I15" s="88"/>
      <c r="J15" s="330"/>
      <c r="K15" s="79">
        <v>0</v>
      </c>
      <c r="L15" s="79">
        <v>0</v>
      </c>
      <c r="M15" s="79">
        <v>2</v>
      </c>
      <c r="N15" s="89">
        <v>3</v>
      </c>
      <c r="O15" s="90">
        <v>0</v>
      </c>
      <c r="P15" s="91">
        <f>N15+O15</f>
        <v>3</v>
      </c>
      <c r="Q15" s="80">
        <f>IFERROR(P15/M15,"-")</f>
        <v>1.5</v>
      </c>
      <c r="R15" s="79">
        <v>0</v>
      </c>
      <c r="S15" s="79">
        <v>1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0.33333333333333</v>
      </c>
      <c r="BP15" s="119">
        <v>1</v>
      </c>
      <c r="BQ15" s="120">
        <f>IFERROR(BP15/BN15,"-")</f>
        <v>1</v>
      </c>
      <c r="BR15" s="121">
        <v>75000</v>
      </c>
      <c r="BS15" s="122">
        <f>IFERROR(BR15/BN15,"-")</f>
        <v>75000</v>
      </c>
      <c r="BT15" s="123"/>
      <c r="BU15" s="123"/>
      <c r="BV15" s="123">
        <v>1</v>
      </c>
      <c r="BW15" s="124">
        <v>1</v>
      </c>
      <c r="BX15" s="125">
        <f>IF(P15=0,"",IF(BW15=0,"",(BW15/P15)))</f>
        <v>0.33333333333333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0.33333333333333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0</v>
      </c>
      <c r="CP15" s="139">
        <v>0</v>
      </c>
      <c r="CQ15" s="139">
        <v>75000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95</v>
      </c>
      <c r="C16" s="347"/>
      <c r="D16" s="347" t="s">
        <v>76</v>
      </c>
      <c r="E16" s="347" t="s">
        <v>77</v>
      </c>
      <c r="F16" s="347" t="s">
        <v>68</v>
      </c>
      <c r="G16" s="88" t="s">
        <v>87</v>
      </c>
      <c r="H16" s="88" t="s">
        <v>88</v>
      </c>
      <c r="I16" s="88"/>
      <c r="J16" s="330"/>
      <c r="K16" s="79">
        <v>0</v>
      </c>
      <c r="L16" s="79">
        <v>0</v>
      </c>
      <c r="M16" s="79">
        <v>26</v>
      </c>
      <c r="N16" s="89">
        <v>2</v>
      </c>
      <c r="O16" s="90">
        <v>0</v>
      </c>
      <c r="P16" s="91">
        <f>N16+O16</f>
        <v>2</v>
      </c>
      <c r="Q16" s="80">
        <f>IFERROR(P16/M16,"-")</f>
        <v>0.076923076923077</v>
      </c>
      <c r="R16" s="79">
        <v>0</v>
      </c>
      <c r="S16" s="79">
        <v>1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0.5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96</v>
      </c>
      <c r="C17" s="347"/>
      <c r="D17" s="347" t="s">
        <v>76</v>
      </c>
      <c r="E17" s="347" t="s">
        <v>77</v>
      </c>
      <c r="F17" s="347" t="s">
        <v>85</v>
      </c>
      <c r="G17" s="88"/>
      <c r="H17" s="88"/>
      <c r="I17" s="88"/>
      <c r="J17" s="330"/>
      <c r="K17" s="79">
        <v>0</v>
      </c>
      <c r="L17" s="79">
        <v>0</v>
      </c>
      <c r="M17" s="79">
        <v>9</v>
      </c>
      <c r="N17" s="89">
        <v>3</v>
      </c>
      <c r="O17" s="90">
        <v>0</v>
      </c>
      <c r="P17" s="91">
        <f>N17+O17</f>
        <v>3</v>
      </c>
      <c r="Q17" s="80">
        <f>IFERROR(P17/M17,"-")</f>
        <v>0.33333333333333</v>
      </c>
      <c r="R17" s="79">
        <v>0</v>
      </c>
      <c r="S17" s="79">
        <v>0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2</v>
      </c>
      <c r="BX17" s="125">
        <f>IF(P17=0,"",IF(BW17=0,"",(BW17/P17)))</f>
        <v>0.66666666666667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0.33333333333333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97</v>
      </c>
      <c r="C18" s="347"/>
      <c r="D18" s="347" t="s">
        <v>79</v>
      </c>
      <c r="E18" s="347" t="s">
        <v>67</v>
      </c>
      <c r="F18" s="347" t="s">
        <v>92</v>
      </c>
      <c r="G18" s="88" t="s">
        <v>87</v>
      </c>
      <c r="H18" s="88" t="s">
        <v>88</v>
      </c>
      <c r="I18" s="88"/>
      <c r="J18" s="330"/>
      <c r="K18" s="79">
        <v>0</v>
      </c>
      <c r="L18" s="79">
        <v>0</v>
      </c>
      <c r="M18" s="79">
        <v>34</v>
      </c>
      <c r="N18" s="89">
        <v>4</v>
      </c>
      <c r="O18" s="90">
        <v>0</v>
      </c>
      <c r="P18" s="91">
        <f>N18+O18</f>
        <v>4</v>
      </c>
      <c r="Q18" s="80">
        <f>IFERROR(P18/M18,"-")</f>
        <v>0.11764705882353</v>
      </c>
      <c r="R18" s="79">
        <v>0</v>
      </c>
      <c r="S18" s="79">
        <v>1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0.25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0.5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0.25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98</v>
      </c>
      <c r="C19" s="347"/>
      <c r="D19" s="347" t="s">
        <v>79</v>
      </c>
      <c r="E19" s="347" t="s">
        <v>67</v>
      </c>
      <c r="F19" s="347" t="s">
        <v>85</v>
      </c>
      <c r="G19" s="88"/>
      <c r="H19" s="88"/>
      <c r="I19" s="88"/>
      <c r="J19" s="330"/>
      <c r="K19" s="79">
        <v>0</v>
      </c>
      <c r="L19" s="79">
        <v>0</v>
      </c>
      <c r="M19" s="79">
        <v>13</v>
      </c>
      <c r="N19" s="89">
        <v>8</v>
      </c>
      <c r="O19" s="90">
        <v>0</v>
      </c>
      <c r="P19" s="91">
        <f>N19+O19</f>
        <v>8</v>
      </c>
      <c r="Q19" s="80">
        <f>IFERROR(P19/M19,"-")</f>
        <v>0.61538461538462</v>
      </c>
      <c r="R19" s="79">
        <v>0</v>
      </c>
      <c r="S19" s="79">
        <v>1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0.25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3</v>
      </c>
      <c r="BX19" s="125">
        <f>IF(P19=0,"",IF(BW19=0,"",(BW19/P19)))</f>
        <v>0.375</v>
      </c>
      <c r="BY19" s="126">
        <v>1</v>
      </c>
      <c r="BZ19" s="127">
        <f>IFERROR(BY19/BW19,"-")</f>
        <v>0.33333333333333</v>
      </c>
      <c r="CA19" s="128">
        <v>55000</v>
      </c>
      <c r="CB19" s="129">
        <f>IFERROR(CA19/BW19,"-")</f>
        <v>18333.333333333</v>
      </c>
      <c r="CC19" s="130"/>
      <c r="CD19" s="130"/>
      <c r="CE19" s="130">
        <v>1</v>
      </c>
      <c r="CF19" s="131">
        <v>3</v>
      </c>
      <c r="CG19" s="132">
        <f>IF(P19=0,"",IF(CF19=0,"",(CF19/P19)))</f>
        <v>0.375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>
        <v>55000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0.52708333333333</v>
      </c>
      <c r="B20" s="347" t="s">
        <v>99</v>
      </c>
      <c r="C20" s="347"/>
      <c r="D20" s="347" t="s">
        <v>100</v>
      </c>
      <c r="E20" s="347" t="s">
        <v>101</v>
      </c>
      <c r="F20" s="347" t="s">
        <v>68</v>
      </c>
      <c r="G20" s="88" t="s">
        <v>102</v>
      </c>
      <c r="H20" s="88" t="s">
        <v>103</v>
      </c>
      <c r="I20" s="88" t="s">
        <v>104</v>
      </c>
      <c r="J20" s="330">
        <v>480000</v>
      </c>
      <c r="K20" s="79">
        <v>0</v>
      </c>
      <c r="L20" s="79">
        <v>0</v>
      </c>
      <c r="M20" s="79">
        <v>96</v>
      </c>
      <c r="N20" s="89">
        <v>15</v>
      </c>
      <c r="O20" s="90">
        <v>0</v>
      </c>
      <c r="P20" s="91">
        <f>N20+O20</f>
        <v>15</v>
      </c>
      <c r="Q20" s="80">
        <f>IFERROR(P20/M20,"-")</f>
        <v>0.15625</v>
      </c>
      <c r="R20" s="79">
        <v>0</v>
      </c>
      <c r="S20" s="79">
        <v>6</v>
      </c>
      <c r="T20" s="80">
        <f>IFERROR(R20/(P20),"-")</f>
        <v>0</v>
      </c>
      <c r="U20" s="336">
        <f>IFERROR(J20/SUM(N20:O24),"-")</f>
        <v>7500</v>
      </c>
      <c r="V20" s="82">
        <v>2</v>
      </c>
      <c r="W20" s="80">
        <f>IF(P20=0,"-",V20/P20)</f>
        <v>0.13333333333333</v>
      </c>
      <c r="X20" s="335">
        <v>38000</v>
      </c>
      <c r="Y20" s="336">
        <f>IFERROR(X20/P20,"-")</f>
        <v>2533.3333333333</v>
      </c>
      <c r="Z20" s="336">
        <f>IFERROR(X20/V20,"-")</f>
        <v>19000</v>
      </c>
      <c r="AA20" s="330">
        <f>SUM(X20:X24)-SUM(J20:J24)</f>
        <v>-227000</v>
      </c>
      <c r="AB20" s="83">
        <f>SUM(X20:X24)/SUM(J20:J24)</f>
        <v>0.52708333333333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2</v>
      </c>
      <c r="AN20" s="99">
        <f>IF(P20=0,"",IF(AM20=0,"",(AM20/P20)))</f>
        <v>0.13333333333333</v>
      </c>
      <c r="AO20" s="98">
        <v>1</v>
      </c>
      <c r="AP20" s="100">
        <f>IFERROR(AO20/AM20,"-")</f>
        <v>0.5</v>
      </c>
      <c r="AQ20" s="101">
        <v>23000</v>
      </c>
      <c r="AR20" s="102">
        <f>IFERROR(AQ20/AM20,"-")</f>
        <v>11500</v>
      </c>
      <c r="AS20" s="103"/>
      <c r="AT20" s="103"/>
      <c r="AU20" s="103">
        <v>1</v>
      </c>
      <c r="AV20" s="104">
        <v>1</v>
      </c>
      <c r="AW20" s="105">
        <f>IF(P20=0,"",IF(AV20=0,"",(AV20/P20)))</f>
        <v>0.066666666666667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2</v>
      </c>
      <c r="BF20" s="111">
        <f>IF(P20=0,"",IF(BE20=0,"",(BE20/P20)))</f>
        <v>0.13333333333333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7</v>
      </c>
      <c r="BO20" s="118">
        <f>IF(P20=0,"",IF(BN20=0,"",(BN20/P20)))</f>
        <v>0.46666666666667</v>
      </c>
      <c r="BP20" s="119">
        <v>2</v>
      </c>
      <c r="BQ20" s="120">
        <f>IFERROR(BP20/BN20,"-")</f>
        <v>0.28571428571429</v>
      </c>
      <c r="BR20" s="121">
        <v>15000</v>
      </c>
      <c r="BS20" s="122">
        <f>IFERROR(BR20/BN20,"-")</f>
        <v>2142.8571428571</v>
      </c>
      <c r="BT20" s="123">
        <v>2</v>
      </c>
      <c r="BU20" s="123"/>
      <c r="BV20" s="123"/>
      <c r="BW20" s="124">
        <v>2</v>
      </c>
      <c r="BX20" s="125">
        <f>IF(P20=0,"",IF(BW20=0,"",(BW20/P20)))</f>
        <v>0.13333333333333</v>
      </c>
      <c r="BY20" s="126">
        <v>1</v>
      </c>
      <c r="BZ20" s="127">
        <f>IFERROR(BY20/BW20,"-")</f>
        <v>0.5</v>
      </c>
      <c r="CA20" s="128">
        <v>33000</v>
      </c>
      <c r="CB20" s="129">
        <f>IFERROR(CA20/BW20,"-")</f>
        <v>16500</v>
      </c>
      <c r="CC20" s="130"/>
      <c r="CD20" s="130"/>
      <c r="CE20" s="130">
        <v>1</v>
      </c>
      <c r="CF20" s="131">
        <v>1</v>
      </c>
      <c r="CG20" s="132">
        <f>IF(P20=0,"",IF(CF20=0,"",(CF20/P20)))</f>
        <v>0.066666666666667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2</v>
      </c>
      <c r="CP20" s="139">
        <v>38000</v>
      </c>
      <c r="CQ20" s="139">
        <v>33000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105</v>
      </c>
      <c r="C21" s="347"/>
      <c r="D21" s="347" t="s">
        <v>106</v>
      </c>
      <c r="E21" s="347" t="s">
        <v>107</v>
      </c>
      <c r="F21" s="347" t="s">
        <v>68</v>
      </c>
      <c r="G21" s="88"/>
      <c r="H21" s="88" t="s">
        <v>103</v>
      </c>
      <c r="I21" s="88"/>
      <c r="J21" s="330"/>
      <c r="K21" s="79">
        <v>0</v>
      </c>
      <c r="L21" s="79">
        <v>0</v>
      </c>
      <c r="M21" s="79">
        <v>106</v>
      </c>
      <c r="N21" s="89">
        <v>5</v>
      </c>
      <c r="O21" s="90">
        <v>0</v>
      </c>
      <c r="P21" s="91">
        <f>N21+O21</f>
        <v>5</v>
      </c>
      <c r="Q21" s="80">
        <f>IFERROR(P21/M21,"-")</f>
        <v>0.047169811320755</v>
      </c>
      <c r="R21" s="79">
        <v>0</v>
      </c>
      <c r="S21" s="79">
        <v>1</v>
      </c>
      <c r="T21" s="80">
        <f>IFERROR(R21/(P21),"-")</f>
        <v>0</v>
      </c>
      <c r="U21" s="336"/>
      <c r="V21" s="82">
        <v>1</v>
      </c>
      <c r="W21" s="80">
        <f>IF(P21=0,"-",V21/P21)</f>
        <v>0.2</v>
      </c>
      <c r="X21" s="335">
        <v>33000</v>
      </c>
      <c r="Y21" s="336">
        <f>IFERROR(X21/P21,"-")</f>
        <v>6600</v>
      </c>
      <c r="Z21" s="336">
        <f>IFERROR(X21/V21,"-")</f>
        <v>33000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3</v>
      </c>
      <c r="BO21" s="118">
        <f>IF(P21=0,"",IF(BN21=0,"",(BN21/P21)))</f>
        <v>0.6</v>
      </c>
      <c r="BP21" s="119">
        <v>1</v>
      </c>
      <c r="BQ21" s="120">
        <f>IFERROR(BP21/BN21,"-")</f>
        <v>0.33333333333333</v>
      </c>
      <c r="BR21" s="121">
        <v>33000</v>
      </c>
      <c r="BS21" s="122">
        <f>IFERROR(BR21/BN21,"-")</f>
        <v>11000</v>
      </c>
      <c r="BT21" s="123"/>
      <c r="BU21" s="123"/>
      <c r="BV21" s="123">
        <v>1</v>
      </c>
      <c r="BW21" s="124">
        <v>1</v>
      </c>
      <c r="BX21" s="125">
        <f>IF(P21=0,"",IF(BW21=0,"",(BW21/P21)))</f>
        <v>0.2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1</v>
      </c>
      <c r="CG21" s="132">
        <f>IF(P21=0,"",IF(CF21=0,"",(CF21/P21)))</f>
        <v>0.2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1</v>
      </c>
      <c r="CP21" s="139">
        <v>33000</v>
      </c>
      <c r="CQ21" s="139">
        <v>33000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108</v>
      </c>
      <c r="C22" s="347"/>
      <c r="D22" s="347" t="s">
        <v>109</v>
      </c>
      <c r="E22" s="347" t="s">
        <v>110</v>
      </c>
      <c r="F22" s="347" t="s">
        <v>68</v>
      </c>
      <c r="G22" s="88"/>
      <c r="H22" s="88" t="s">
        <v>103</v>
      </c>
      <c r="I22" s="88"/>
      <c r="J22" s="330"/>
      <c r="K22" s="79">
        <v>0</v>
      </c>
      <c r="L22" s="79">
        <v>0</v>
      </c>
      <c r="M22" s="79">
        <v>84</v>
      </c>
      <c r="N22" s="89">
        <v>8</v>
      </c>
      <c r="O22" s="90">
        <v>0</v>
      </c>
      <c r="P22" s="91">
        <f>N22+O22</f>
        <v>8</v>
      </c>
      <c r="Q22" s="80">
        <f>IFERROR(P22/M22,"-")</f>
        <v>0.095238095238095</v>
      </c>
      <c r="R22" s="79">
        <v>1</v>
      </c>
      <c r="S22" s="79">
        <v>1</v>
      </c>
      <c r="T22" s="80">
        <f>IFERROR(R22/(P22),"-")</f>
        <v>0.125</v>
      </c>
      <c r="U22" s="336"/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0.125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5</v>
      </c>
      <c r="BO22" s="118">
        <f>IF(P22=0,"",IF(BN22=0,"",(BN22/P22)))</f>
        <v>0.625</v>
      </c>
      <c r="BP22" s="119">
        <v>4</v>
      </c>
      <c r="BQ22" s="120">
        <f>IFERROR(BP22/BN22,"-")</f>
        <v>0.8</v>
      </c>
      <c r="BR22" s="121">
        <v>133000</v>
      </c>
      <c r="BS22" s="122">
        <f>IFERROR(BR22/BN22,"-")</f>
        <v>26600</v>
      </c>
      <c r="BT22" s="123">
        <v>1</v>
      </c>
      <c r="BU22" s="123"/>
      <c r="BV22" s="123">
        <v>3</v>
      </c>
      <c r="BW22" s="124">
        <v>2</v>
      </c>
      <c r="BX22" s="125">
        <f>IF(P22=0,"",IF(BW22=0,"",(BW22/P22)))</f>
        <v>0.25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>
        <v>92000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111</v>
      </c>
      <c r="C23" s="347"/>
      <c r="D23" s="347" t="s">
        <v>112</v>
      </c>
      <c r="E23" s="347" t="s">
        <v>113</v>
      </c>
      <c r="F23" s="347" t="s">
        <v>68</v>
      </c>
      <c r="G23" s="88"/>
      <c r="H23" s="88" t="s">
        <v>103</v>
      </c>
      <c r="I23" s="88"/>
      <c r="J23" s="330"/>
      <c r="K23" s="79">
        <v>0</v>
      </c>
      <c r="L23" s="79">
        <v>0</v>
      </c>
      <c r="M23" s="79">
        <v>68</v>
      </c>
      <c r="N23" s="89">
        <v>6</v>
      </c>
      <c r="O23" s="90">
        <v>0</v>
      </c>
      <c r="P23" s="91">
        <f>N23+O23</f>
        <v>6</v>
      </c>
      <c r="Q23" s="80">
        <f>IFERROR(P23/M23,"-")</f>
        <v>0.088235294117647</v>
      </c>
      <c r="R23" s="79">
        <v>0</v>
      </c>
      <c r="S23" s="79">
        <v>1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0.16666666666667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4</v>
      </c>
      <c r="BX23" s="125">
        <f>IF(P23=0,"",IF(BW23=0,"",(BW23/P23)))</f>
        <v>0.66666666666667</v>
      </c>
      <c r="BY23" s="126">
        <v>1</v>
      </c>
      <c r="BZ23" s="127">
        <f>IFERROR(BY23/BW23,"-")</f>
        <v>0.25</v>
      </c>
      <c r="CA23" s="128">
        <v>16000</v>
      </c>
      <c r="CB23" s="129">
        <f>IFERROR(CA23/BW23,"-")</f>
        <v>4000</v>
      </c>
      <c r="CC23" s="130"/>
      <c r="CD23" s="130"/>
      <c r="CE23" s="130">
        <v>1</v>
      </c>
      <c r="CF23" s="131">
        <v>1</v>
      </c>
      <c r="CG23" s="132">
        <f>IF(P23=0,"",IF(CF23=0,"",(CF23/P23)))</f>
        <v>0.16666666666667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0</v>
      </c>
      <c r="CP23" s="139">
        <v>0</v>
      </c>
      <c r="CQ23" s="139">
        <v>16000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114</v>
      </c>
      <c r="C24" s="347"/>
      <c r="D24" s="347" t="s">
        <v>84</v>
      </c>
      <c r="E24" s="347" t="s">
        <v>84</v>
      </c>
      <c r="F24" s="347" t="s">
        <v>85</v>
      </c>
      <c r="G24" s="88"/>
      <c r="H24" s="88"/>
      <c r="I24" s="88"/>
      <c r="J24" s="330"/>
      <c r="K24" s="79">
        <v>0</v>
      </c>
      <c r="L24" s="79">
        <v>0</v>
      </c>
      <c r="M24" s="79">
        <v>60</v>
      </c>
      <c r="N24" s="89">
        <v>30</v>
      </c>
      <c r="O24" s="90">
        <v>0</v>
      </c>
      <c r="P24" s="91">
        <f>N24+O24</f>
        <v>30</v>
      </c>
      <c r="Q24" s="80">
        <f>IFERROR(P24/M24,"-")</f>
        <v>0.5</v>
      </c>
      <c r="R24" s="79">
        <v>3</v>
      </c>
      <c r="S24" s="79">
        <v>4</v>
      </c>
      <c r="T24" s="80">
        <f>IFERROR(R24/(P24),"-")</f>
        <v>0.1</v>
      </c>
      <c r="U24" s="336"/>
      <c r="V24" s="82">
        <v>2</v>
      </c>
      <c r="W24" s="80">
        <f>IF(P24=0,"-",V24/P24)</f>
        <v>0.066666666666667</v>
      </c>
      <c r="X24" s="335">
        <v>182000</v>
      </c>
      <c r="Y24" s="336">
        <f>IFERROR(X24/P24,"-")</f>
        <v>6066.6666666667</v>
      </c>
      <c r="Z24" s="336">
        <f>IFERROR(X24/V24,"-")</f>
        <v>91000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4</v>
      </c>
      <c r="BF24" s="111">
        <f>IF(P24=0,"",IF(BE24=0,"",(BE24/P24)))</f>
        <v>0.13333333333333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11</v>
      </c>
      <c r="BO24" s="118">
        <f>IF(P24=0,"",IF(BN24=0,"",(BN24/P24)))</f>
        <v>0.36666666666667</v>
      </c>
      <c r="BP24" s="119">
        <v>2</v>
      </c>
      <c r="BQ24" s="120">
        <f>IFERROR(BP24/BN24,"-")</f>
        <v>0.18181818181818</v>
      </c>
      <c r="BR24" s="121">
        <v>176000</v>
      </c>
      <c r="BS24" s="122">
        <f>IFERROR(BR24/BN24,"-")</f>
        <v>16000</v>
      </c>
      <c r="BT24" s="123">
        <v>1</v>
      </c>
      <c r="BU24" s="123"/>
      <c r="BV24" s="123">
        <v>1</v>
      </c>
      <c r="BW24" s="124">
        <v>10</v>
      </c>
      <c r="BX24" s="125">
        <f>IF(P24=0,"",IF(BW24=0,"",(BW24/P24)))</f>
        <v>0.33333333333333</v>
      </c>
      <c r="BY24" s="126">
        <v>1</v>
      </c>
      <c r="BZ24" s="127">
        <f>IFERROR(BY24/BW24,"-")</f>
        <v>0.1</v>
      </c>
      <c r="CA24" s="128">
        <v>12000</v>
      </c>
      <c r="CB24" s="129">
        <f>IFERROR(CA24/BW24,"-")</f>
        <v>1200</v>
      </c>
      <c r="CC24" s="130"/>
      <c r="CD24" s="130"/>
      <c r="CE24" s="130">
        <v>1</v>
      </c>
      <c r="CF24" s="131">
        <v>5</v>
      </c>
      <c r="CG24" s="132">
        <f>IF(P24=0,"",IF(CF24=0,"",(CF24/P24)))</f>
        <v>0.16666666666667</v>
      </c>
      <c r="CH24" s="133">
        <v>2</v>
      </c>
      <c r="CI24" s="134">
        <f>IFERROR(CH24/CF24,"-")</f>
        <v>0.4</v>
      </c>
      <c r="CJ24" s="135">
        <v>21000</v>
      </c>
      <c r="CK24" s="136">
        <f>IFERROR(CJ24/CF24,"-")</f>
        <v>4200</v>
      </c>
      <c r="CL24" s="137">
        <v>1</v>
      </c>
      <c r="CM24" s="137"/>
      <c r="CN24" s="137">
        <v>1</v>
      </c>
      <c r="CO24" s="138">
        <v>2</v>
      </c>
      <c r="CP24" s="139">
        <v>182000</v>
      </c>
      <c r="CQ24" s="139">
        <v>173000</v>
      </c>
      <c r="CR24" s="139"/>
      <c r="CS24" s="140" t="str">
        <f>IF(AND(CQ24=0,CR24=0),"",IF(AND(CQ24&lt;=100000,CR24&lt;=100000),"",IF(CQ24/CP24&gt;0.7,"男高",IF(CR24/CP24&gt;0.7,"女高",""))))</f>
        <v>男高</v>
      </c>
    </row>
    <row r="25" spans="1:98">
      <c r="A25" s="78">
        <f>AB25</f>
        <v>0</v>
      </c>
      <c r="B25" s="347" t="s">
        <v>115</v>
      </c>
      <c r="C25" s="347"/>
      <c r="D25" s="347" t="s">
        <v>116</v>
      </c>
      <c r="E25" s="347" t="s">
        <v>82</v>
      </c>
      <c r="F25" s="347" t="s">
        <v>117</v>
      </c>
      <c r="G25" s="88" t="s">
        <v>69</v>
      </c>
      <c r="H25" s="88" t="s">
        <v>118</v>
      </c>
      <c r="I25" s="88" t="s">
        <v>119</v>
      </c>
      <c r="J25" s="330">
        <v>144000</v>
      </c>
      <c r="K25" s="79">
        <v>0</v>
      </c>
      <c r="L25" s="79">
        <v>0</v>
      </c>
      <c r="M25" s="79">
        <v>60</v>
      </c>
      <c r="N25" s="89">
        <v>9</v>
      </c>
      <c r="O25" s="90">
        <v>0</v>
      </c>
      <c r="P25" s="91">
        <f>N25+O25</f>
        <v>9</v>
      </c>
      <c r="Q25" s="80">
        <f>IFERROR(P25/M25,"-")</f>
        <v>0.15</v>
      </c>
      <c r="R25" s="79">
        <v>0</v>
      </c>
      <c r="S25" s="79">
        <v>3</v>
      </c>
      <c r="T25" s="80">
        <f>IFERROR(R25/(P25),"-")</f>
        <v>0</v>
      </c>
      <c r="U25" s="336">
        <f>IFERROR(J25/SUM(N25:O26),"-")</f>
        <v>13090.909090909</v>
      </c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>
        <f>SUM(X25:X26)-SUM(J25:J26)</f>
        <v>-144000</v>
      </c>
      <c r="AB25" s="83">
        <f>SUM(X25:X26)/SUM(J25:J26)</f>
        <v>0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5</v>
      </c>
      <c r="BF25" s="111">
        <f>IF(P25=0,"",IF(BE25=0,"",(BE25/P25)))</f>
        <v>0.55555555555556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0.22222222222222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2</v>
      </c>
      <c r="BX25" s="125">
        <f>IF(P25=0,"",IF(BW25=0,"",(BW25/P25)))</f>
        <v>0.22222222222222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120</v>
      </c>
      <c r="C26" s="347"/>
      <c r="D26" s="347" t="s">
        <v>116</v>
      </c>
      <c r="E26" s="347" t="s">
        <v>82</v>
      </c>
      <c r="F26" s="347" t="s">
        <v>85</v>
      </c>
      <c r="G26" s="88"/>
      <c r="H26" s="88"/>
      <c r="I26" s="88"/>
      <c r="J26" s="330"/>
      <c r="K26" s="79">
        <v>0</v>
      </c>
      <c r="L26" s="79">
        <v>0</v>
      </c>
      <c r="M26" s="79">
        <v>6</v>
      </c>
      <c r="N26" s="89">
        <v>2</v>
      </c>
      <c r="O26" s="90">
        <v>0</v>
      </c>
      <c r="P26" s="91">
        <f>N26+O26</f>
        <v>2</v>
      </c>
      <c r="Q26" s="80">
        <f>IFERROR(P26/M26,"-")</f>
        <v>0.33333333333333</v>
      </c>
      <c r="R26" s="79">
        <v>0</v>
      </c>
      <c r="S26" s="79">
        <v>1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0.5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0.5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5.1979166666667</v>
      </c>
      <c r="B27" s="347" t="s">
        <v>121</v>
      </c>
      <c r="C27" s="347"/>
      <c r="D27" s="347"/>
      <c r="E27" s="347"/>
      <c r="F27" s="347" t="s">
        <v>117</v>
      </c>
      <c r="G27" s="88" t="s">
        <v>122</v>
      </c>
      <c r="H27" s="88" t="s">
        <v>123</v>
      </c>
      <c r="I27" s="88" t="s">
        <v>124</v>
      </c>
      <c r="J27" s="330">
        <v>96000</v>
      </c>
      <c r="K27" s="79">
        <v>0</v>
      </c>
      <c r="L27" s="79">
        <v>0</v>
      </c>
      <c r="M27" s="79">
        <v>87</v>
      </c>
      <c r="N27" s="89">
        <v>16</v>
      </c>
      <c r="O27" s="90">
        <v>0</v>
      </c>
      <c r="P27" s="91">
        <f>N27+O27</f>
        <v>16</v>
      </c>
      <c r="Q27" s="80">
        <f>IFERROR(P27/M27,"-")</f>
        <v>0.18390804597701</v>
      </c>
      <c r="R27" s="79">
        <v>1</v>
      </c>
      <c r="S27" s="79">
        <v>6</v>
      </c>
      <c r="T27" s="80">
        <f>IFERROR(R27/(P27),"-")</f>
        <v>0.0625</v>
      </c>
      <c r="U27" s="336">
        <f>IFERROR(J27/SUM(N27:O28),"-")</f>
        <v>4800</v>
      </c>
      <c r="V27" s="82">
        <v>5</v>
      </c>
      <c r="W27" s="80">
        <f>IF(P27=0,"-",V27/P27)</f>
        <v>0.3125</v>
      </c>
      <c r="X27" s="335">
        <v>79000</v>
      </c>
      <c r="Y27" s="336">
        <f>IFERROR(X27/P27,"-")</f>
        <v>4937.5</v>
      </c>
      <c r="Z27" s="336">
        <f>IFERROR(X27/V27,"-")</f>
        <v>15800</v>
      </c>
      <c r="AA27" s="330">
        <f>SUM(X27:X28)-SUM(J27:J28)</f>
        <v>403000</v>
      </c>
      <c r="AB27" s="83">
        <f>SUM(X27:X28)/SUM(J27:J28)</f>
        <v>5.1979166666667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1</v>
      </c>
      <c r="AN27" s="99">
        <f>IF(P27=0,"",IF(AM27=0,"",(AM27/P27)))</f>
        <v>0.0625</v>
      </c>
      <c r="AO27" s="98">
        <v>1</v>
      </c>
      <c r="AP27" s="100">
        <f>IFERROR(AO27/AM27,"-")</f>
        <v>1</v>
      </c>
      <c r="AQ27" s="101">
        <v>1000</v>
      </c>
      <c r="AR27" s="102">
        <f>IFERROR(AQ27/AM27,"-")</f>
        <v>1000</v>
      </c>
      <c r="AS27" s="103">
        <v>1</v>
      </c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0.125</v>
      </c>
      <c r="BG27" s="110">
        <v>1</v>
      </c>
      <c r="BH27" s="112">
        <f>IFERROR(BG27/BE27,"-")</f>
        <v>0.5</v>
      </c>
      <c r="BI27" s="113">
        <v>6000</v>
      </c>
      <c r="BJ27" s="114">
        <f>IFERROR(BI27/BE27,"-")</f>
        <v>3000</v>
      </c>
      <c r="BK27" s="115"/>
      <c r="BL27" s="115">
        <v>1</v>
      </c>
      <c r="BM27" s="115"/>
      <c r="BN27" s="117">
        <v>6</v>
      </c>
      <c r="BO27" s="118">
        <f>IF(P27=0,"",IF(BN27=0,"",(BN27/P27)))</f>
        <v>0.375</v>
      </c>
      <c r="BP27" s="119">
        <v>2</v>
      </c>
      <c r="BQ27" s="120">
        <f>IFERROR(BP27/BN27,"-")</f>
        <v>0.33333333333333</v>
      </c>
      <c r="BR27" s="121">
        <v>73000</v>
      </c>
      <c r="BS27" s="122">
        <f>IFERROR(BR27/BN27,"-")</f>
        <v>12166.666666667</v>
      </c>
      <c r="BT27" s="123">
        <v>1</v>
      </c>
      <c r="BU27" s="123"/>
      <c r="BV27" s="123">
        <v>1</v>
      </c>
      <c r="BW27" s="124">
        <v>6</v>
      </c>
      <c r="BX27" s="125">
        <f>IF(P27=0,"",IF(BW27=0,"",(BW27/P27)))</f>
        <v>0.375</v>
      </c>
      <c r="BY27" s="126">
        <v>2</v>
      </c>
      <c r="BZ27" s="127">
        <f>IFERROR(BY27/BW27,"-")</f>
        <v>0.33333333333333</v>
      </c>
      <c r="CA27" s="128">
        <v>5000</v>
      </c>
      <c r="CB27" s="129">
        <f>IFERROR(CA27/BW27,"-")</f>
        <v>833.33333333333</v>
      </c>
      <c r="CC27" s="130">
        <v>2</v>
      </c>
      <c r="CD27" s="130"/>
      <c r="CE27" s="130"/>
      <c r="CF27" s="131">
        <v>1</v>
      </c>
      <c r="CG27" s="132">
        <f>IF(P27=0,"",IF(CF27=0,"",(CF27/P27)))</f>
        <v>0.0625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5</v>
      </c>
      <c r="CP27" s="139">
        <v>79000</v>
      </c>
      <c r="CQ27" s="139">
        <v>70000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125</v>
      </c>
      <c r="C28" s="347"/>
      <c r="D28" s="347"/>
      <c r="E28" s="347"/>
      <c r="F28" s="347" t="s">
        <v>85</v>
      </c>
      <c r="G28" s="88"/>
      <c r="H28" s="88"/>
      <c r="I28" s="88"/>
      <c r="J28" s="330"/>
      <c r="K28" s="79">
        <v>0</v>
      </c>
      <c r="L28" s="79">
        <v>0</v>
      </c>
      <c r="M28" s="79">
        <v>7</v>
      </c>
      <c r="N28" s="89">
        <v>4</v>
      </c>
      <c r="O28" s="90">
        <v>0</v>
      </c>
      <c r="P28" s="91">
        <f>N28+O28</f>
        <v>4</v>
      </c>
      <c r="Q28" s="80">
        <f>IFERROR(P28/M28,"-")</f>
        <v>0.57142857142857</v>
      </c>
      <c r="R28" s="79">
        <v>1</v>
      </c>
      <c r="S28" s="79">
        <v>0</v>
      </c>
      <c r="T28" s="80">
        <f>IFERROR(R28/(P28),"-")</f>
        <v>0.25</v>
      </c>
      <c r="U28" s="336"/>
      <c r="V28" s="82">
        <v>1</v>
      </c>
      <c r="W28" s="80">
        <f>IF(P28=0,"-",V28/P28)</f>
        <v>0.25</v>
      </c>
      <c r="X28" s="335">
        <v>420000</v>
      </c>
      <c r="Y28" s="336">
        <f>IFERROR(X28/P28,"-")</f>
        <v>105000</v>
      </c>
      <c r="Z28" s="336">
        <f>IFERROR(X28/V28,"-")</f>
        <v>420000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0.25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3</v>
      </c>
      <c r="BX28" s="125">
        <f>IF(P28=0,"",IF(BW28=0,"",(BW28/P28)))</f>
        <v>0.75</v>
      </c>
      <c r="BY28" s="126">
        <v>1</v>
      </c>
      <c r="BZ28" s="127">
        <f>IFERROR(BY28/BW28,"-")</f>
        <v>0.33333333333333</v>
      </c>
      <c r="CA28" s="128">
        <v>420000</v>
      </c>
      <c r="CB28" s="129">
        <f>IFERROR(CA28/BW28,"-")</f>
        <v>140000</v>
      </c>
      <c r="CC28" s="130"/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420000</v>
      </c>
      <c r="CQ28" s="139">
        <v>420000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30"/>
      <c r="B29" s="85"/>
      <c r="C29" s="86"/>
      <c r="D29" s="86"/>
      <c r="E29" s="86"/>
      <c r="F29" s="87"/>
      <c r="G29" s="88"/>
      <c r="H29" s="88"/>
      <c r="I29" s="88"/>
      <c r="J29" s="331"/>
      <c r="K29" s="34"/>
      <c r="L29" s="34"/>
      <c r="M29" s="31"/>
      <c r="N29" s="23"/>
      <c r="O29" s="23"/>
      <c r="P29" s="23"/>
      <c r="Q29" s="32"/>
      <c r="R29" s="32"/>
      <c r="S29" s="23"/>
      <c r="T29" s="32"/>
      <c r="U29" s="337"/>
      <c r="V29" s="25"/>
      <c r="W29" s="25"/>
      <c r="X29" s="337"/>
      <c r="Y29" s="337"/>
      <c r="Z29" s="337"/>
      <c r="AA29" s="337"/>
      <c r="AB29" s="33"/>
      <c r="AC29" s="57"/>
      <c r="AD29" s="61"/>
      <c r="AE29" s="62"/>
      <c r="AF29" s="61"/>
      <c r="AG29" s="65"/>
      <c r="AH29" s="66"/>
      <c r="AI29" s="67"/>
      <c r="AJ29" s="68"/>
      <c r="AK29" s="68"/>
      <c r="AL29" s="68"/>
      <c r="AM29" s="61"/>
      <c r="AN29" s="62"/>
      <c r="AO29" s="61"/>
      <c r="AP29" s="65"/>
      <c r="AQ29" s="66"/>
      <c r="AR29" s="67"/>
      <c r="AS29" s="68"/>
      <c r="AT29" s="68"/>
      <c r="AU29" s="68"/>
      <c r="AV29" s="61"/>
      <c r="AW29" s="62"/>
      <c r="AX29" s="61"/>
      <c r="AY29" s="65"/>
      <c r="AZ29" s="66"/>
      <c r="BA29" s="67"/>
      <c r="BB29" s="68"/>
      <c r="BC29" s="68"/>
      <c r="BD29" s="68"/>
      <c r="BE29" s="61"/>
      <c r="BF29" s="62"/>
      <c r="BG29" s="61"/>
      <c r="BH29" s="65"/>
      <c r="BI29" s="66"/>
      <c r="BJ29" s="67"/>
      <c r="BK29" s="68"/>
      <c r="BL29" s="68"/>
      <c r="BM29" s="68"/>
      <c r="BN29" s="63"/>
      <c r="BO29" s="64"/>
      <c r="BP29" s="61"/>
      <c r="BQ29" s="65"/>
      <c r="BR29" s="66"/>
      <c r="BS29" s="67"/>
      <c r="BT29" s="68"/>
      <c r="BU29" s="68"/>
      <c r="BV29" s="68"/>
      <c r="BW29" s="63"/>
      <c r="BX29" s="64"/>
      <c r="BY29" s="61"/>
      <c r="BZ29" s="65"/>
      <c r="CA29" s="66"/>
      <c r="CB29" s="67"/>
      <c r="CC29" s="68"/>
      <c r="CD29" s="68"/>
      <c r="CE29" s="68"/>
      <c r="CF29" s="63"/>
      <c r="CG29" s="64"/>
      <c r="CH29" s="61"/>
      <c r="CI29" s="65"/>
      <c r="CJ29" s="66"/>
      <c r="CK29" s="67"/>
      <c r="CL29" s="68"/>
      <c r="CM29" s="68"/>
      <c r="CN29" s="68"/>
      <c r="CO29" s="69"/>
      <c r="CP29" s="66"/>
      <c r="CQ29" s="66"/>
      <c r="CR29" s="66"/>
      <c r="CS29" s="70"/>
    </row>
    <row r="30" spans="1:98">
      <c r="A30" s="30"/>
      <c r="B30" s="37"/>
      <c r="C30" s="21"/>
      <c r="D30" s="21"/>
      <c r="E30" s="21"/>
      <c r="F30" s="22"/>
      <c r="G30" s="36"/>
      <c r="H30" s="36"/>
      <c r="I30" s="73"/>
      <c r="J30" s="332"/>
      <c r="K30" s="34"/>
      <c r="L30" s="34"/>
      <c r="M30" s="31"/>
      <c r="N30" s="23"/>
      <c r="O30" s="23"/>
      <c r="P30" s="23"/>
      <c r="Q30" s="32"/>
      <c r="R30" s="32"/>
      <c r="S30" s="23"/>
      <c r="T30" s="32"/>
      <c r="U30" s="337"/>
      <c r="V30" s="25"/>
      <c r="W30" s="25"/>
      <c r="X30" s="337"/>
      <c r="Y30" s="337"/>
      <c r="Z30" s="337"/>
      <c r="AA30" s="337"/>
      <c r="AB30" s="33"/>
      <c r="AC30" s="59"/>
      <c r="AD30" s="61"/>
      <c r="AE30" s="62"/>
      <c r="AF30" s="61"/>
      <c r="AG30" s="65"/>
      <c r="AH30" s="66"/>
      <c r="AI30" s="67"/>
      <c r="AJ30" s="68"/>
      <c r="AK30" s="68"/>
      <c r="AL30" s="68"/>
      <c r="AM30" s="61"/>
      <c r="AN30" s="62"/>
      <c r="AO30" s="61"/>
      <c r="AP30" s="65"/>
      <c r="AQ30" s="66"/>
      <c r="AR30" s="67"/>
      <c r="AS30" s="68"/>
      <c r="AT30" s="68"/>
      <c r="AU30" s="68"/>
      <c r="AV30" s="61"/>
      <c r="AW30" s="62"/>
      <c r="AX30" s="61"/>
      <c r="AY30" s="65"/>
      <c r="AZ30" s="66"/>
      <c r="BA30" s="67"/>
      <c r="BB30" s="68"/>
      <c r="BC30" s="68"/>
      <c r="BD30" s="68"/>
      <c r="BE30" s="61"/>
      <c r="BF30" s="62"/>
      <c r="BG30" s="61"/>
      <c r="BH30" s="65"/>
      <c r="BI30" s="66"/>
      <c r="BJ30" s="67"/>
      <c r="BK30" s="68"/>
      <c r="BL30" s="68"/>
      <c r="BM30" s="68"/>
      <c r="BN30" s="63"/>
      <c r="BO30" s="64"/>
      <c r="BP30" s="61"/>
      <c r="BQ30" s="65"/>
      <c r="BR30" s="66"/>
      <c r="BS30" s="67"/>
      <c r="BT30" s="68"/>
      <c r="BU30" s="68"/>
      <c r="BV30" s="68"/>
      <c r="BW30" s="63"/>
      <c r="BX30" s="64"/>
      <c r="BY30" s="61"/>
      <c r="BZ30" s="65"/>
      <c r="CA30" s="66"/>
      <c r="CB30" s="67"/>
      <c r="CC30" s="68"/>
      <c r="CD30" s="68"/>
      <c r="CE30" s="68"/>
      <c r="CF30" s="63"/>
      <c r="CG30" s="64"/>
      <c r="CH30" s="61"/>
      <c r="CI30" s="65"/>
      <c r="CJ30" s="66"/>
      <c r="CK30" s="67"/>
      <c r="CL30" s="68"/>
      <c r="CM30" s="68"/>
      <c r="CN30" s="68"/>
      <c r="CO30" s="69"/>
      <c r="CP30" s="66"/>
      <c r="CQ30" s="66"/>
      <c r="CR30" s="66"/>
      <c r="CS30" s="70"/>
    </row>
    <row r="31" spans="1:98">
      <c r="A31" s="19">
        <f>AB31</f>
        <v>1.2229938271605</v>
      </c>
      <c r="B31" s="39"/>
      <c r="C31" s="39"/>
      <c r="D31" s="39"/>
      <c r="E31" s="39"/>
      <c r="F31" s="39"/>
      <c r="G31" s="40" t="s">
        <v>126</v>
      </c>
      <c r="H31" s="40"/>
      <c r="I31" s="40"/>
      <c r="J31" s="333">
        <f>SUM(J6:J30)</f>
        <v>1296000</v>
      </c>
      <c r="K31" s="41">
        <f>SUM(K6:K30)</f>
        <v>0</v>
      </c>
      <c r="L31" s="41">
        <f>SUM(L6:L30)</f>
        <v>0</v>
      </c>
      <c r="M31" s="41">
        <f>SUM(M6:M30)</f>
        <v>1134</v>
      </c>
      <c r="N31" s="41">
        <f>SUM(N6:N30)</f>
        <v>172</v>
      </c>
      <c r="O31" s="41">
        <f>SUM(O6:O30)</f>
        <v>0</v>
      </c>
      <c r="P31" s="41">
        <f>SUM(P6:P30)</f>
        <v>172</v>
      </c>
      <c r="Q31" s="42">
        <f>IFERROR(P31/M31,"-")</f>
        <v>0.15167548500882</v>
      </c>
      <c r="R31" s="76">
        <f>SUM(R6:R30)</f>
        <v>13</v>
      </c>
      <c r="S31" s="76">
        <f>SUM(S6:S30)</f>
        <v>38</v>
      </c>
      <c r="T31" s="42">
        <f>IFERROR(R31/P31,"-")</f>
        <v>0.075581395348837</v>
      </c>
      <c r="U31" s="338">
        <f>IFERROR(J31/P31,"-")</f>
        <v>7534.8837209302</v>
      </c>
      <c r="V31" s="44">
        <f>SUM(V6:V30)</f>
        <v>21</v>
      </c>
      <c r="W31" s="42">
        <f>IFERROR(V31/P31,"-")</f>
        <v>0.12209302325581</v>
      </c>
      <c r="X31" s="333">
        <f>SUM(X6:X30)</f>
        <v>1585000</v>
      </c>
      <c r="Y31" s="333">
        <f>IFERROR(X31/P31,"-")</f>
        <v>9215.1162790698</v>
      </c>
      <c r="Z31" s="333">
        <f>IFERROR(X31/V31,"-")</f>
        <v>75476.19047619</v>
      </c>
      <c r="AA31" s="333">
        <f>X31-J31</f>
        <v>289000</v>
      </c>
      <c r="AB31" s="45">
        <f>X31/J31</f>
        <v>1.2229938271605</v>
      </c>
      <c r="AC31" s="58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9"/>
    <mergeCell ref="J12:J19"/>
    <mergeCell ref="U12:U19"/>
    <mergeCell ref="AA12:AA19"/>
    <mergeCell ref="AB12:AB19"/>
    <mergeCell ref="A20:A24"/>
    <mergeCell ref="J20:J24"/>
    <mergeCell ref="U20:U24"/>
    <mergeCell ref="AA20:AA24"/>
    <mergeCell ref="AB20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127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0.26041666666667</v>
      </c>
      <c r="B6" s="347" t="s">
        <v>128</v>
      </c>
      <c r="C6" s="347" t="s">
        <v>129</v>
      </c>
      <c r="D6" s="347" t="s">
        <v>130</v>
      </c>
      <c r="E6" s="347" t="s">
        <v>131</v>
      </c>
      <c r="F6" s="347" t="s">
        <v>117</v>
      </c>
      <c r="G6" s="88" t="s">
        <v>132</v>
      </c>
      <c r="H6" s="88" t="s">
        <v>133</v>
      </c>
      <c r="I6" s="88" t="s">
        <v>134</v>
      </c>
      <c r="J6" s="330">
        <v>96000</v>
      </c>
      <c r="K6" s="79">
        <v>0</v>
      </c>
      <c r="L6" s="79">
        <v>0</v>
      </c>
      <c r="M6" s="79">
        <v>60</v>
      </c>
      <c r="N6" s="89">
        <v>13</v>
      </c>
      <c r="O6" s="90">
        <v>0</v>
      </c>
      <c r="P6" s="91">
        <f>N6+O6</f>
        <v>13</v>
      </c>
      <c r="Q6" s="80">
        <f>IFERROR(P6/M6,"-")</f>
        <v>0.21666666666667</v>
      </c>
      <c r="R6" s="79">
        <v>1</v>
      </c>
      <c r="S6" s="79">
        <v>1</v>
      </c>
      <c r="T6" s="80">
        <f>IFERROR(R6/(P6),"-")</f>
        <v>0.076923076923077</v>
      </c>
      <c r="U6" s="336">
        <f>IFERROR(J6/SUM(N6:O7),"-")</f>
        <v>4800</v>
      </c>
      <c r="V6" s="82">
        <v>1</v>
      </c>
      <c r="W6" s="80">
        <f>IF(P6=0,"-",V6/P6)</f>
        <v>0.076923076923077</v>
      </c>
      <c r="X6" s="335">
        <v>25000</v>
      </c>
      <c r="Y6" s="336">
        <f>IFERROR(X6/P6,"-")</f>
        <v>1923.0769230769</v>
      </c>
      <c r="Z6" s="336">
        <f>IFERROR(X6/V6,"-")</f>
        <v>25000</v>
      </c>
      <c r="AA6" s="330">
        <f>SUM(X6:X7)-SUM(J6:J7)</f>
        <v>-71000</v>
      </c>
      <c r="AB6" s="83">
        <f>SUM(X6:X7)/SUM(J6:J7)</f>
        <v>0.26041666666667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6</v>
      </c>
      <c r="AN6" s="99">
        <f>IF(P6=0,"",IF(AM6=0,"",(AM6/P6)))</f>
        <v>0.46153846153846</v>
      </c>
      <c r="AO6" s="98">
        <v>1</v>
      </c>
      <c r="AP6" s="100">
        <f>IFERROR(AO6/AM6,"-")</f>
        <v>0.16666666666667</v>
      </c>
      <c r="AQ6" s="101">
        <v>1000</v>
      </c>
      <c r="AR6" s="102">
        <f>IFERROR(AQ6/AM6,"-")</f>
        <v>166.66666666667</v>
      </c>
      <c r="AS6" s="103">
        <v>1</v>
      </c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0.23076923076923</v>
      </c>
      <c r="BG6" s="110">
        <v>1</v>
      </c>
      <c r="BH6" s="112">
        <f>IFERROR(BG6/BE6,"-")</f>
        <v>0.33333333333333</v>
      </c>
      <c r="BI6" s="113">
        <v>25000</v>
      </c>
      <c r="BJ6" s="114">
        <f>IFERROR(BI6/BE6,"-")</f>
        <v>8333.3333333333</v>
      </c>
      <c r="BK6" s="115"/>
      <c r="BL6" s="115"/>
      <c r="BM6" s="115">
        <v>1</v>
      </c>
      <c r="BN6" s="117">
        <v>4</v>
      </c>
      <c r="BO6" s="118">
        <f>IF(P6=0,"",IF(BN6=0,"",(BN6/P6)))</f>
        <v>0.30769230769231</v>
      </c>
      <c r="BP6" s="119">
        <v>1</v>
      </c>
      <c r="BQ6" s="120">
        <f>IFERROR(BP6/BN6,"-")</f>
        <v>0.25</v>
      </c>
      <c r="BR6" s="121">
        <v>5000</v>
      </c>
      <c r="BS6" s="122">
        <f>IFERROR(BR6/BN6,"-")</f>
        <v>1250</v>
      </c>
      <c r="BT6" s="123">
        <v>1</v>
      </c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25000</v>
      </c>
      <c r="CQ6" s="139">
        <v>25000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135</v>
      </c>
      <c r="C7" s="347"/>
      <c r="D7" s="347"/>
      <c r="E7" s="347"/>
      <c r="F7" s="347" t="s">
        <v>85</v>
      </c>
      <c r="G7" s="88"/>
      <c r="H7" s="88"/>
      <c r="I7" s="88"/>
      <c r="J7" s="330"/>
      <c r="K7" s="79">
        <v>0</v>
      </c>
      <c r="L7" s="79">
        <v>0</v>
      </c>
      <c r="M7" s="79">
        <v>19</v>
      </c>
      <c r="N7" s="89">
        <v>7</v>
      </c>
      <c r="O7" s="90">
        <v>0</v>
      </c>
      <c r="P7" s="91">
        <f>N7+O7</f>
        <v>7</v>
      </c>
      <c r="Q7" s="80">
        <f>IFERROR(P7/M7,"-")</f>
        <v>0.36842105263158</v>
      </c>
      <c r="R7" s="79">
        <v>1</v>
      </c>
      <c r="S7" s="79">
        <v>1</v>
      </c>
      <c r="T7" s="80">
        <f>IFERROR(R7/(P7),"-")</f>
        <v>0.14285714285714</v>
      </c>
      <c r="U7" s="336"/>
      <c r="V7" s="82">
        <v>1</v>
      </c>
      <c r="W7" s="80">
        <f>IF(P7=0,"-",V7/P7)</f>
        <v>0.14285714285714</v>
      </c>
      <c r="X7" s="335">
        <v>0</v>
      </c>
      <c r="Y7" s="336">
        <f>IFERROR(X7/P7,"-")</f>
        <v>0</v>
      </c>
      <c r="Z7" s="336">
        <f>IFERROR(X7/V7,"-")</f>
        <v>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5</v>
      </c>
      <c r="BF7" s="111">
        <f>IF(P7=0,"",IF(BE7=0,"",(BE7/P7)))</f>
        <v>0.71428571428571</v>
      </c>
      <c r="BG7" s="110">
        <v>1</v>
      </c>
      <c r="BH7" s="112">
        <f>IFERROR(BG7/BE7,"-")</f>
        <v>0.2</v>
      </c>
      <c r="BI7" s="113">
        <v>8000</v>
      </c>
      <c r="BJ7" s="114">
        <f>IFERROR(BI7/BE7,"-")</f>
        <v>1600</v>
      </c>
      <c r="BK7" s="115"/>
      <c r="BL7" s="115">
        <v>1</v>
      </c>
      <c r="BM7" s="115"/>
      <c r="BN7" s="117">
        <v>2</v>
      </c>
      <c r="BO7" s="118">
        <f>IF(P7=0,"",IF(BN7=0,"",(BN7/P7)))</f>
        <v>0.28571428571429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0</v>
      </c>
      <c r="CQ7" s="139">
        <v>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347" t="s">
        <v>136</v>
      </c>
      <c r="C8" s="347" t="s">
        <v>137</v>
      </c>
      <c r="D8" s="347" t="s">
        <v>138</v>
      </c>
      <c r="E8" s="347" t="s">
        <v>139</v>
      </c>
      <c r="F8" s="347" t="s">
        <v>117</v>
      </c>
      <c r="G8" s="88" t="s">
        <v>140</v>
      </c>
      <c r="H8" s="88" t="s">
        <v>141</v>
      </c>
      <c r="I8" s="88" t="s">
        <v>142</v>
      </c>
      <c r="J8" s="330">
        <v>108000</v>
      </c>
      <c r="K8" s="79">
        <v>0</v>
      </c>
      <c r="L8" s="79">
        <v>0</v>
      </c>
      <c r="M8" s="79">
        <v>60</v>
      </c>
      <c r="N8" s="89">
        <v>10</v>
      </c>
      <c r="O8" s="90">
        <v>0</v>
      </c>
      <c r="P8" s="91">
        <f>N8+O8</f>
        <v>10</v>
      </c>
      <c r="Q8" s="80">
        <f>IFERROR(P8/M8,"-")</f>
        <v>0.16666666666667</v>
      </c>
      <c r="R8" s="79">
        <v>0</v>
      </c>
      <c r="S8" s="79">
        <v>1</v>
      </c>
      <c r="T8" s="80">
        <f>IFERROR(R8/(P8),"-")</f>
        <v>0</v>
      </c>
      <c r="U8" s="336">
        <f>IFERROR(J8/SUM(N8:O9),"-")</f>
        <v>6352.9411764706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-108000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5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4</v>
      </c>
      <c r="BX8" s="125">
        <f>IF(P8=0,"",IF(BW8=0,"",(BW8/P8)))</f>
        <v>0.4</v>
      </c>
      <c r="BY8" s="126">
        <v>1</v>
      </c>
      <c r="BZ8" s="127">
        <f>IFERROR(BY8/BW8,"-")</f>
        <v>0.25</v>
      </c>
      <c r="CA8" s="128">
        <v>18000</v>
      </c>
      <c r="CB8" s="129">
        <f>IFERROR(CA8/BW8,"-")</f>
        <v>4500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>
        <v>18000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143</v>
      </c>
      <c r="C9" s="347"/>
      <c r="D9" s="347"/>
      <c r="E9" s="347"/>
      <c r="F9" s="347" t="s">
        <v>85</v>
      </c>
      <c r="G9" s="88"/>
      <c r="H9" s="88"/>
      <c r="I9" s="88"/>
      <c r="J9" s="330"/>
      <c r="K9" s="79">
        <v>0</v>
      </c>
      <c r="L9" s="79">
        <v>0</v>
      </c>
      <c r="M9" s="79">
        <v>27</v>
      </c>
      <c r="N9" s="89">
        <v>7</v>
      </c>
      <c r="O9" s="90">
        <v>0</v>
      </c>
      <c r="P9" s="91">
        <f>N9+O9</f>
        <v>7</v>
      </c>
      <c r="Q9" s="80">
        <f>IFERROR(P9/M9,"-")</f>
        <v>0.25925925925926</v>
      </c>
      <c r="R9" s="79">
        <v>1</v>
      </c>
      <c r="S9" s="79">
        <v>2</v>
      </c>
      <c r="T9" s="80">
        <f>IFERROR(R9/(P9),"-")</f>
        <v>0.14285714285714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3</v>
      </c>
      <c r="BF9" s="111">
        <f>IF(P9=0,"",IF(BE9=0,"",(BE9/P9)))</f>
        <v>0.42857142857143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0.14285714285714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0.28571428571429</v>
      </c>
      <c r="BY9" s="126">
        <v>1</v>
      </c>
      <c r="BZ9" s="127">
        <f>IFERROR(BY9/BW9,"-")</f>
        <v>0.5</v>
      </c>
      <c r="CA9" s="128">
        <v>3000</v>
      </c>
      <c r="CB9" s="129">
        <f>IFERROR(CA9/BW9,"-")</f>
        <v>1500</v>
      </c>
      <c r="CC9" s="130">
        <v>1</v>
      </c>
      <c r="CD9" s="130"/>
      <c r="CE9" s="130"/>
      <c r="CF9" s="131">
        <v>1</v>
      </c>
      <c r="CG9" s="132">
        <f>IF(P9=0,"",IF(CF9=0,"",(CF9/P9)))</f>
        <v>0.14285714285714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>
        <v>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0.18</v>
      </c>
      <c r="B10" s="347" t="s">
        <v>144</v>
      </c>
      <c r="C10" s="347" t="s">
        <v>145</v>
      </c>
      <c r="D10" s="347" t="s">
        <v>146</v>
      </c>
      <c r="E10" s="347"/>
      <c r="F10" s="347" t="s">
        <v>117</v>
      </c>
      <c r="G10" s="88" t="s">
        <v>147</v>
      </c>
      <c r="H10" s="88" t="s">
        <v>141</v>
      </c>
      <c r="I10" s="88" t="s">
        <v>148</v>
      </c>
      <c r="J10" s="330">
        <v>150000</v>
      </c>
      <c r="K10" s="79">
        <v>0</v>
      </c>
      <c r="L10" s="79">
        <v>0</v>
      </c>
      <c r="M10" s="79">
        <v>23</v>
      </c>
      <c r="N10" s="89">
        <v>6</v>
      </c>
      <c r="O10" s="90">
        <v>0</v>
      </c>
      <c r="P10" s="91">
        <f>N10+O10</f>
        <v>6</v>
      </c>
      <c r="Q10" s="80">
        <f>IFERROR(P10/M10,"-")</f>
        <v>0.26086956521739</v>
      </c>
      <c r="R10" s="79">
        <v>0</v>
      </c>
      <c r="S10" s="79">
        <v>2</v>
      </c>
      <c r="T10" s="80">
        <f>IFERROR(R10/(P10),"-")</f>
        <v>0</v>
      </c>
      <c r="U10" s="336">
        <f>IFERROR(J10/SUM(N10:O11),"-")</f>
        <v>10714.285714286</v>
      </c>
      <c r="V10" s="82">
        <v>0</v>
      </c>
      <c r="W10" s="80">
        <f>IF(P10=0,"-",V10/P10)</f>
        <v>0</v>
      </c>
      <c r="X10" s="335">
        <v>12000</v>
      </c>
      <c r="Y10" s="336">
        <f>IFERROR(X10/P10,"-")</f>
        <v>2000</v>
      </c>
      <c r="Z10" s="336" t="str">
        <f>IFERROR(X10/V10,"-")</f>
        <v>-</v>
      </c>
      <c r="AA10" s="330">
        <f>SUM(X10:X11)-SUM(J10:J11)</f>
        <v>-123000</v>
      </c>
      <c r="AB10" s="83">
        <f>SUM(X10:X11)/SUM(J10:J11)</f>
        <v>0.18</v>
      </c>
      <c r="AC10" s="77"/>
      <c r="AD10" s="92">
        <v>1</v>
      </c>
      <c r="AE10" s="93">
        <f>IF(P10=0,"",IF(AD10=0,"",(AD10/P10)))</f>
        <v>0.16666666666667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0.16666666666667</v>
      </c>
      <c r="BG10" s="110">
        <v>1</v>
      </c>
      <c r="BH10" s="112">
        <f>IFERROR(BG10/BE10,"-")</f>
        <v>1</v>
      </c>
      <c r="BI10" s="113">
        <v>61000</v>
      </c>
      <c r="BJ10" s="114">
        <f>IFERROR(BI10/BE10,"-")</f>
        <v>61000</v>
      </c>
      <c r="BK10" s="115"/>
      <c r="BL10" s="115"/>
      <c r="BM10" s="115">
        <v>1</v>
      </c>
      <c r="BN10" s="117">
        <v>3</v>
      </c>
      <c r="BO10" s="118">
        <f>IF(P10=0,"",IF(BN10=0,"",(BN10/P10)))</f>
        <v>0.5</v>
      </c>
      <c r="BP10" s="119">
        <v>1</v>
      </c>
      <c r="BQ10" s="120">
        <f>IFERROR(BP10/BN10,"-")</f>
        <v>0.33333333333333</v>
      </c>
      <c r="BR10" s="121">
        <v>6000</v>
      </c>
      <c r="BS10" s="122">
        <f>IFERROR(BR10/BN10,"-")</f>
        <v>2000</v>
      </c>
      <c r="BT10" s="123"/>
      <c r="BU10" s="123">
        <v>1</v>
      </c>
      <c r="BV10" s="123"/>
      <c r="BW10" s="124">
        <v>1</v>
      </c>
      <c r="BX10" s="125">
        <f>IF(P10=0,"",IF(BW10=0,"",(BW10/P10)))</f>
        <v>0.16666666666667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12000</v>
      </c>
      <c r="CQ10" s="139">
        <v>61000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149</v>
      </c>
      <c r="C11" s="347"/>
      <c r="D11" s="347"/>
      <c r="E11" s="347"/>
      <c r="F11" s="347" t="s">
        <v>85</v>
      </c>
      <c r="G11" s="88"/>
      <c r="H11" s="88"/>
      <c r="I11" s="88"/>
      <c r="J11" s="330"/>
      <c r="K11" s="79">
        <v>0</v>
      </c>
      <c r="L11" s="79">
        <v>0</v>
      </c>
      <c r="M11" s="79">
        <v>6</v>
      </c>
      <c r="N11" s="89">
        <v>8</v>
      </c>
      <c r="O11" s="90">
        <v>0</v>
      </c>
      <c r="P11" s="91">
        <f>N11+O11</f>
        <v>8</v>
      </c>
      <c r="Q11" s="80">
        <f>IFERROR(P11/M11,"-")</f>
        <v>1.3333333333333</v>
      </c>
      <c r="R11" s="79">
        <v>0</v>
      </c>
      <c r="S11" s="79">
        <v>3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15000</v>
      </c>
      <c r="Y11" s="336">
        <f>IFERROR(X11/P11,"-")</f>
        <v>1875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0.125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5</v>
      </c>
      <c r="BO11" s="118">
        <f>IF(P11=0,"",IF(BN11=0,"",(BN11/P11)))</f>
        <v>0.625</v>
      </c>
      <c r="BP11" s="119">
        <v>2</v>
      </c>
      <c r="BQ11" s="120">
        <f>IFERROR(BP11/BN11,"-")</f>
        <v>0.4</v>
      </c>
      <c r="BR11" s="121">
        <v>55000</v>
      </c>
      <c r="BS11" s="122">
        <f>IFERROR(BR11/BN11,"-")</f>
        <v>11000</v>
      </c>
      <c r="BT11" s="123"/>
      <c r="BU11" s="123"/>
      <c r="BV11" s="123">
        <v>2</v>
      </c>
      <c r="BW11" s="124">
        <v>2</v>
      </c>
      <c r="BX11" s="125">
        <f>IF(P11=0,"",IF(BW11=0,"",(BW11/P11)))</f>
        <v>0.25</v>
      </c>
      <c r="BY11" s="126">
        <v>1</v>
      </c>
      <c r="BZ11" s="127">
        <f>IFERROR(BY11/BW11,"-")</f>
        <v>0.5</v>
      </c>
      <c r="CA11" s="128">
        <v>15000</v>
      </c>
      <c r="CB11" s="129">
        <f>IFERROR(CA11/BW11,"-")</f>
        <v>7500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15000</v>
      </c>
      <c r="CQ11" s="139">
        <v>46000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2.2555555555556</v>
      </c>
      <c r="B12" s="347" t="s">
        <v>150</v>
      </c>
      <c r="C12" s="347" t="s">
        <v>151</v>
      </c>
      <c r="D12" s="347" t="s">
        <v>152</v>
      </c>
      <c r="E12" s="347"/>
      <c r="F12" s="347" t="s">
        <v>117</v>
      </c>
      <c r="G12" s="88" t="s">
        <v>153</v>
      </c>
      <c r="H12" s="88" t="s">
        <v>154</v>
      </c>
      <c r="I12" s="88" t="s">
        <v>155</v>
      </c>
      <c r="J12" s="330">
        <v>90000</v>
      </c>
      <c r="K12" s="79">
        <v>0</v>
      </c>
      <c r="L12" s="79">
        <v>0</v>
      </c>
      <c r="M12" s="79">
        <v>45</v>
      </c>
      <c r="N12" s="89">
        <v>7</v>
      </c>
      <c r="O12" s="90">
        <v>0</v>
      </c>
      <c r="P12" s="91">
        <f>N12+O12</f>
        <v>7</v>
      </c>
      <c r="Q12" s="80">
        <f>IFERROR(P12/M12,"-")</f>
        <v>0.15555555555556</v>
      </c>
      <c r="R12" s="79">
        <v>3</v>
      </c>
      <c r="S12" s="79">
        <v>0</v>
      </c>
      <c r="T12" s="80">
        <f>IFERROR(R12/(P12),"-")</f>
        <v>0.42857142857143</v>
      </c>
      <c r="U12" s="336">
        <f>IFERROR(J12/SUM(N12:O13),"-")</f>
        <v>2647.0588235294</v>
      </c>
      <c r="V12" s="82">
        <v>1</v>
      </c>
      <c r="W12" s="80">
        <f>IF(P12=0,"-",V12/P12)</f>
        <v>0.14285714285714</v>
      </c>
      <c r="X12" s="335">
        <v>25000</v>
      </c>
      <c r="Y12" s="336">
        <f>IFERROR(X12/P12,"-")</f>
        <v>3571.4285714286</v>
      </c>
      <c r="Z12" s="336">
        <f>IFERROR(X12/V12,"-")</f>
        <v>25000</v>
      </c>
      <c r="AA12" s="330">
        <f>SUM(X12:X13)-SUM(J12:J13)</f>
        <v>113000</v>
      </c>
      <c r="AB12" s="83">
        <f>SUM(X12:X13)/SUM(J12:J13)</f>
        <v>2.2555555555556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2</v>
      </c>
      <c r="AN12" s="99">
        <f>IF(P12=0,"",IF(AM12=0,"",(AM12/P12)))</f>
        <v>0.28571428571429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0.14285714285714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0.28571428571429</v>
      </c>
      <c r="BG12" s="110">
        <v>1</v>
      </c>
      <c r="BH12" s="112">
        <f>IFERROR(BG12/BE12,"-")</f>
        <v>0.5</v>
      </c>
      <c r="BI12" s="113">
        <v>25000</v>
      </c>
      <c r="BJ12" s="114">
        <f>IFERROR(BI12/BE12,"-")</f>
        <v>12500</v>
      </c>
      <c r="BK12" s="115"/>
      <c r="BL12" s="115"/>
      <c r="BM12" s="115">
        <v>1</v>
      </c>
      <c r="BN12" s="117">
        <v>2</v>
      </c>
      <c r="BO12" s="118">
        <f>IF(P12=0,"",IF(BN12=0,"",(BN12/P12)))</f>
        <v>0.28571428571429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25000</v>
      </c>
      <c r="CQ12" s="139">
        <v>25000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156</v>
      </c>
      <c r="C13" s="347"/>
      <c r="D13" s="347"/>
      <c r="E13" s="347"/>
      <c r="F13" s="347" t="s">
        <v>85</v>
      </c>
      <c r="G13" s="88"/>
      <c r="H13" s="88"/>
      <c r="I13" s="88"/>
      <c r="J13" s="330"/>
      <c r="K13" s="79">
        <v>0</v>
      </c>
      <c r="L13" s="79">
        <v>0</v>
      </c>
      <c r="M13" s="79">
        <v>90</v>
      </c>
      <c r="N13" s="89">
        <v>27</v>
      </c>
      <c r="O13" s="90">
        <v>0</v>
      </c>
      <c r="P13" s="91">
        <f>N13+O13</f>
        <v>27</v>
      </c>
      <c r="Q13" s="80">
        <f>IFERROR(P13/M13,"-")</f>
        <v>0.3</v>
      </c>
      <c r="R13" s="79">
        <v>2</v>
      </c>
      <c r="S13" s="79">
        <v>4</v>
      </c>
      <c r="T13" s="80">
        <f>IFERROR(R13/(P13),"-")</f>
        <v>0.074074074074074</v>
      </c>
      <c r="U13" s="336"/>
      <c r="V13" s="82">
        <v>2</v>
      </c>
      <c r="W13" s="80">
        <f>IF(P13=0,"-",V13/P13)</f>
        <v>0.074074074074074</v>
      </c>
      <c r="X13" s="335">
        <v>178000</v>
      </c>
      <c r="Y13" s="336">
        <f>IFERROR(X13/P13,"-")</f>
        <v>6592.5925925926</v>
      </c>
      <c r="Z13" s="336">
        <f>IFERROR(X13/V13,"-")</f>
        <v>89000</v>
      </c>
      <c r="AA13" s="330"/>
      <c r="AB13" s="83"/>
      <c r="AC13" s="77"/>
      <c r="AD13" s="92">
        <v>1</v>
      </c>
      <c r="AE13" s="93">
        <f>IF(P13=0,"",IF(AD13=0,"",(AD13/P13)))</f>
        <v>0.037037037037037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2</v>
      </c>
      <c r="AN13" s="99">
        <f>IF(P13=0,"",IF(AM13=0,"",(AM13/P13)))</f>
        <v>0.074074074074074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3</v>
      </c>
      <c r="AW13" s="105">
        <f>IF(P13=0,"",IF(AV13=0,"",(AV13/P13)))</f>
        <v>0.11111111111111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6</v>
      </c>
      <c r="BF13" s="111">
        <f>IF(P13=0,"",IF(BE13=0,"",(BE13/P13)))</f>
        <v>0.22222222222222</v>
      </c>
      <c r="BG13" s="110">
        <v>3</v>
      </c>
      <c r="BH13" s="112">
        <f>IFERROR(BG13/BE13,"-")</f>
        <v>0.5</v>
      </c>
      <c r="BI13" s="113">
        <v>168000</v>
      </c>
      <c r="BJ13" s="114">
        <f>IFERROR(BI13/BE13,"-")</f>
        <v>28000</v>
      </c>
      <c r="BK13" s="115">
        <v>1</v>
      </c>
      <c r="BL13" s="115">
        <v>1</v>
      </c>
      <c r="BM13" s="115">
        <v>1</v>
      </c>
      <c r="BN13" s="117">
        <v>12</v>
      </c>
      <c r="BO13" s="118">
        <f>IF(P13=0,"",IF(BN13=0,"",(BN13/P13)))</f>
        <v>0.44444444444444</v>
      </c>
      <c r="BP13" s="119">
        <v>1</v>
      </c>
      <c r="BQ13" s="120">
        <f>IFERROR(BP13/BN13,"-")</f>
        <v>0.083333333333333</v>
      </c>
      <c r="BR13" s="121">
        <v>8000</v>
      </c>
      <c r="BS13" s="122">
        <f>IFERROR(BR13/BN13,"-")</f>
        <v>666.66666666667</v>
      </c>
      <c r="BT13" s="123"/>
      <c r="BU13" s="123"/>
      <c r="BV13" s="123">
        <v>1</v>
      </c>
      <c r="BW13" s="124">
        <v>3</v>
      </c>
      <c r="BX13" s="125">
        <f>IF(P13=0,"",IF(BW13=0,"",(BW13/P13)))</f>
        <v>0.11111111111111</v>
      </c>
      <c r="BY13" s="126">
        <v>2</v>
      </c>
      <c r="BZ13" s="127">
        <f>IFERROR(BY13/BW13,"-")</f>
        <v>0.66666666666667</v>
      </c>
      <c r="CA13" s="128">
        <v>431000</v>
      </c>
      <c r="CB13" s="129">
        <f>IFERROR(CA13/BW13,"-")</f>
        <v>143666.66666667</v>
      </c>
      <c r="CC13" s="130">
        <v>1</v>
      </c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178000</v>
      </c>
      <c r="CQ13" s="139">
        <v>426000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2.0952380952381</v>
      </c>
      <c r="B14" s="347" t="s">
        <v>157</v>
      </c>
      <c r="C14" s="347" t="s">
        <v>151</v>
      </c>
      <c r="D14" s="347" t="s">
        <v>158</v>
      </c>
      <c r="E14" s="347"/>
      <c r="F14" s="347" t="s">
        <v>117</v>
      </c>
      <c r="G14" s="88" t="s">
        <v>159</v>
      </c>
      <c r="H14" s="88" t="s">
        <v>160</v>
      </c>
      <c r="I14" s="88" t="s">
        <v>161</v>
      </c>
      <c r="J14" s="330">
        <v>126000</v>
      </c>
      <c r="K14" s="79">
        <v>0</v>
      </c>
      <c r="L14" s="79">
        <v>0</v>
      </c>
      <c r="M14" s="79">
        <v>78</v>
      </c>
      <c r="N14" s="89">
        <v>14</v>
      </c>
      <c r="O14" s="90">
        <v>0</v>
      </c>
      <c r="P14" s="91">
        <f>N14+O14</f>
        <v>14</v>
      </c>
      <c r="Q14" s="80">
        <f>IFERROR(P14/M14,"-")</f>
        <v>0.17948717948718</v>
      </c>
      <c r="R14" s="79">
        <v>4</v>
      </c>
      <c r="S14" s="79">
        <v>8</v>
      </c>
      <c r="T14" s="80">
        <f>IFERROR(R14/(P14),"-")</f>
        <v>0.28571428571429</v>
      </c>
      <c r="U14" s="336">
        <f>IFERROR(J14/SUM(N14:O15),"-")</f>
        <v>3705.8823529412</v>
      </c>
      <c r="V14" s="82">
        <v>3</v>
      </c>
      <c r="W14" s="80">
        <f>IF(P14=0,"-",V14/P14)</f>
        <v>0.21428571428571</v>
      </c>
      <c r="X14" s="335">
        <v>179000</v>
      </c>
      <c r="Y14" s="336">
        <f>IFERROR(X14/P14,"-")</f>
        <v>12785.714285714</v>
      </c>
      <c r="Z14" s="336">
        <f>IFERROR(X14/V14,"-")</f>
        <v>59666.666666667</v>
      </c>
      <c r="AA14" s="330">
        <f>SUM(X14:X15)-SUM(J14:J15)</f>
        <v>138000</v>
      </c>
      <c r="AB14" s="83">
        <f>SUM(X14:X15)/SUM(J14:J15)</f>
        <v>2.0952380952381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0.071428571428571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2</v>
      </c>
      <c r="AW14" s="105">
        <f>IF(P14=0,"",IF(AV14=0,"",(AV14/P14)))</f>
        <v>0.14285714285714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</v>
      </c>
      <c r="BF14" s="111">
        <f>IF(P14=0,"",IF(BE14=0,"",(BE14/P14)))</f>
        <v>0.071428571428571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8</v>
      </c>
      <c r="BO14" s="118">
        <f>IF(P14=0,"",IF(BN14=0,"",(BN14/P14)))</f>
        <v>0.57142857142857</v>
      </c>
      <c r="BP14" s="119">
        <v>2</v>
      </c>
      <c r="BQ14" s="120">
        <f>IFERROR(BP14/BN14,"-")</f>
        <v>0.25</v>
      </c>
      <c r="BR14" s="121">
        <v>114000</v>
      </c>
      <c r="BS14" s="122">
        <f>IFERROR(BR14/BN14,"-")</f>
        <v>14250</v>
      </c>
      <c r="BT14" s="123">
        <v>1</v>
      </c>
      <c r="BU14" s="123"/>
      <c r="BV14" s="123">
        <v>1</v>
      </c>
      <c r="BW14" s="124">
        <v>1</v>
      </c>
      <c r="BX14" s="125">
        <f>IF(P14=0,"",IF(BW14=0,"",(BW14/P14)))</f>
        <v>0.071428571428571</v>
      </c>
      <c r="BY14" s="126">
        <v>1</v>
      </c>
      <c r="BZ14" s="127">
        <f>IFERROR(BY14/BW14,"-")</f>
        <v>1</v>
      </c>
      <c r="CA14" s="128">
        <v>65000</v>
      </c>
      <c r="CB14" s="129">
        <f>IFERROR(CA14/BW14,"-")</f>
        <v>65000</v>
      </c>
      <c r="CC14" s="130"/>
      <c r="CD14" s="130"/>
      <c r="CE14" s="130">
        <v>1</v>
      </c>
      <c r="CF14" s="131">
        <v>1</v>
      </c>
      <c r="CG14" s="132">
        <f>IF(P14=0,"",IF(CF14=0,"",(CF14/P14)))</f>
        <v>0.071428571428571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3</v>
      </c>
      <c r="CP14" s="139">
        <v>179000</v>
      </c>
      <c r="CQ14" s="139">
        <v>111000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162</v>
      </c>
      <c r="C15" s="347"/>
      <c r="D15" s="347"/>
      <c r="E15" s="347"/>
      <c r="F15" s="347" t="s">
        <v>85</v>
      </c>
      <c r="G15" s="88"/>
      <c r="H15" s="88"/>
      <c r="I15" s="88"/>
      <c r="J15" s="330"/>
      <c r="K15" s="79">
        <v>0</v>
      </c>
      <c r="L15" s="79">
        <v>0</v>
      </c>
      <c r="M15" s="79">
        <v>57</v>
      </c>
      <c r="N15" s="89">
        <v>20</v>
      </c>
      <c r="O15" s="90">
        <v>0</v>
      </c>
      <c r="P15" s="91">
        <f>N15+O15</f>
        <v>20</v>
      </c>
      <c r="Q15" s="80">
        <f>IFERROR(P15/M15,"-")</f>
        <v>0.35087719298246</v>
      </c>
      <c r="R15" s="79">
        <v>2</v>
      </c>
      <c r="S15" s="79">
        <v>4</v>
      </c>
      <c r="T15" s="80">
        <f>IFERROR(R15/(P15),"-")</f>
        <v>0.1</v>
      </c>
      <c r="U15" s="336"/>
      <c r="V15" s="82">
        <v>4</v>
      </c>
      <c r="W15" s="80">
        <f>IF(P15=0,"-",V15/P15)</f>
        <v>0.2</v>
      </c>
      <c r="X15" s="335">
        <v>85000</v>
      </c>
      <c r="Y15" s="336">
        <f>IFERROR(X15/P15,"-")</f>
        <v>4250</v>
      </c>
      <c r="Z15" s="336">
        <f>IFERROR(X15/V15,"-")</f>
        <v>21250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0.05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2</v>
      </c>
      <c r="BF15" s="111">
        <f>IF(P15=0,"",IF(BE15=0,"",(BE15/P15)))</f>
        <v>0.1</v>
      </c>
      <c r="BG15" s="110">
        <v>1</v>
      </c>
      <c r="BH15" s="112">
        <f>IFERROR(BG15/BE15,"-")</f>
        <v>0.5</v>
      </c>
      <c r="BI15" s="113">
        <v>1000</v>
      </c>
      <c r="BJ15" s="114">
        <f>IFERROR(BI15/BE15,"-")</f>
        <v>500</v>
      </c>
      <c r="BK15" s="115">
        <v>1</v>
      </c>
      <c r="BL15" s="115"/>
      <c r="BM15" s="115"/>
      <c r="BN15" s="117">
        <v>14</v>
      </c>
      <c r="BO15" s="118">
        <f>IF(P15=0,"",IF(BN15=0,"",(BN15/P15)))</f>
        <v>0.7</v>
      </c>
      <c r="BP15" s="119">
        <v>3</v>
      </c>
      <c r="BQ15" s="120">
        <f>IFERROR(BP15/BN15,"-")</f>
        <v>0.21428571428571</v>
      </c>
      <c r="BR15" s="121">
        <v>190000</v>
      </c>
      <c r="BS15" s="122">
        <f>IFERROR(BR15/BN15,"-")</f>
        <v>13571.428571429</v>
      </c>
      <c r="BT15" s="123"/>
      <c r="BU15" s="123"/>
      <c r="BV15" s="123">
        <v>3</v>
      </c>
      <c r="BW15" s="124">
        <v>3</v>
      </c>
      <c r="BX15" s="125">
        <f>IF(P15=0,"",IF(BW15=0,"",(BW15/P15)))</f>
        <v>0.15</v>
      </c>
      <c r="BY15" s="126">
        <v>1</v>
      </c>
      <c r="BZ15" s="127">
        <f>IFERROR(BY15/BW15,"-")</f>
        <v>0.33333333333333</v>
      </c>
      <c r="CA15" s="128">
        <v>9000</v>
      </c>
      <c r="CB15" s="129">
        <f>IFERROR(CA15/BW15,"-")</f>
        <v>3000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4</v>
      </c>
      <c r="CP15" s="139">
        <v>85000</v>
      </c>
      <c r="CQ15" s="139">
        <v>130000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1.8070175438596</v>
      </c>
      <c r="B16" s="347" t="s">
        <v>163</v>
      </c>
      <c r="C16" s="347" t="s">
        <v>164</v>
      </c>
      <c r="D16" s="347" t="s">
        <v>158</v>
      </c>
      <c r="E16" s="347"/>
      <c r="F16" s="347" t="s">
        <v>117</v>
      </c>
      <c r="G16" s="88" t="s">
        <v>165</v>
      </c>
      <c r="H16" s="88" t="s">
        <v>160</v>
      </c>
      <c r="I16" s="88" t="s">
        <v>166</v>
      </c>
      <c r="J16" s="330">
        <v>114000</v>
      </c>
      <c r="K16" s="79">
        <v>0</v>
      </c>
      <c r="L16" s="79">
        <v>0</v>
      </c>
      <c r="M16" s="79">
        <v>91</v>
      </c>
      <c r="N16" s="89">
        <v>9</v>
      </c>
      <c r="O16" s="90">
        <v>0</v>
      </c>
      <c r="P16" s="91">
        <f>N16+O16</f>
        <v>9</v>
      </c>
      <c r="Q16" s="80">
        <f>IFERROR(P16/M16,"-")</f>
        <v>0.098901098901099</v>
      </c>
      <c r="R16" s="79">
        <v>0</v>
      </c>
      <c r="S16" s="79">
        <v>4</v>
      </c>
      <c r="T16" s="80">
        <f>IFERROR(R16/(P16),"-")</f>
        <v>0</v>
      </c>
      <c r="U16" s="336">
        <f>IFERROR(J16/SUM(N16:O17),"-")</f>
        <v>4956.5217391304</v>
      </c>
      <c r="V16" s="82">
        <v>1</v>
      </c>
      <c r="W16" s="80">
        <f>IF(P16=0,"-",V16/P16)</f>
        <v>0.11111111111111</v>
      </c>
      <c r="X16" s="335">
        <v>185000</v>
      </c>
      <c r="Y16" s="336">
        <f>IFERROR(X16/P16,"-")</f>
        <v>20555.555555556</v>
      </c>
      <c r="Z16" s="336">
        <f>IFERROR(X16/V16,"-")</f>
        <v>185000</v>
      </c>
      <c r="AA16" s="330">
        <f>SUM(X16:X17)-SUM(J16:J17)</f>
        <v>92000</v>
      </c>
      <c r="AB16" s="83">
        <f>SUM(X16:X17)/SUM(J16:J17)</f>
        <v>1.8070175438596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0.22222222222222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6</v>
      </c>
      <c r="BX16" s="125">
        <f>IF(P16=0,"",IF(BW16=0,"",(BW16/P16)))</f>
        <v>0.66666666666667</v>
      </c>
      <c r="BY16" s="126">
        <v>3</v>
      </c>
      <c r="BZ16" s="127">
        <f>IFERROR(BY16/BW16,"-")</f>
        <v>0.5</v>
      </c>
      <c r="CA16" s="128">
        <v>28000</v>
      </c>
      <c r="CB16" s="129">
        <f>IFERROR(CA16/BW16,"-")</f>
        <v>4666.6666666667</v>
      </c>
      <c r="CC16" s="130">
        <v>1</v>
      </c>
      <c r="CD16" s="130"/>
      <c r="CE16" s="130">
        <v>2</v>
      </c>
      <c r="CF16" s="131">
        <v>1</v>
      </c>
      <c r="CG16" s="132">
        <f>IF(P16=0,"",IF(CF16=0,"",(CF16/P16)))</f>
        <v>0.11111111111111</v>
      </c>
      <c r="CH16" s="133">
        <v>1</v>
      </c>
      <c r="CI16" s="134">
        <f>IFERROR(CH16/CF16,"-")</f>
        <v>1</v>
      </c>
      <c r="CJ16" s="135">
        <v>457000</v>
      </c>
      <c r="CK16" s="136">
        <f>IFERROR(CJ16/CF16,"-")</f>
        <v>457000</v>
      </c>
      <c r="CL16" s="137"/>
      <c r="CM16" s="137"/>
      <c r="CN16" s="137">
        <v>1</v>
      </c>
      <c r="CO16" s="138">
        <v>1</v>
      </c>
      <c r="CP16" s="139">
        <v>185000</v>
      </c>
      <c r="CQ16" s="139">
        <v>457000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/>
      <c r="B17" s="347" t="s">
        <v>167</v>
      </c>
      <c r="C17" s="347"/>
      <c r="D17" s="347"/>
      <c r="E17" s="347"/>
      <c r="F17" s="347" t="s">
        <v>85</v>
      </c>
      <c r="G17" s="88"/>
      <c r="H17" s="88"/>
      <c r="I17" s="88"/>
      <c r="J17" s="330"/>
      <c r="K17" s="79">
        <v>0</v>
      </c>
      <c r="L17" s="79">
        <v>0</v>
      </c>
      <c r="M17" s="79">
        <v>48</v>
      </c>
      <c r="N17" s="89">
        <v>14</v>
      </c>
      <c r="O17" s="90">
        <v>0</v>
      </c>
      <c r="P17" s="91">
        <f>N17+O17</f>
        <v>14</v>
      </c>
      <c r="Q17" s="80">
        <f>IFERROR(P17/M17,"-")</f>
        <v>0.29166666666667</v>
      </c>
      <c r="R17" s="79">
        <v>4</v>
      </c>
      <c r="S17" s="79">
        <v>1</v>
      </c>
      <c r="T17" s="80">
        <f>IFERROR(R17/(P17),"-")</f>
        <v>0.28571428571429</v>
      </c>
      <c r="U17" s="336"/>
      <c r="V17" s="82">
        <v>4</v>
      </c>
      <c r="W17" s="80">
        <f>IF(P17=0,"-",V17/P17)</f>
        <v>0.28571428571429</v>
      </c>
      <c r="X17" s="335">
        <v>21000</v>
      </c>
      <c r="Y17" s="336">
        <f>IFERROR(X17/P17,"-")</f>
        <v>1500</v>
      </c>
      <c r="Z17" s="336">
        <f>IFERROR(X17/V17,"-")</f>
        <v>5250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0.071428571428571</v>
      </c>
      <c r="BG17" s="110">
        <v>1</v>
      </c>
      <c r="BH17" s="112">
        <f>IFERROR(BG17/BE17,"-")</f>
        <v>1</v>
      </c>
      <c r="BI17" s="113">
        <v>5000</v>
      </c>
      <c r="BJ17" s="114">
        <f>IFERROR(BI17/BE17,"-")</f>
        <v>5000</v>
      </c>
      <c r="BK17" s="115"/>
      <c r="BL17" s="115">
        <v>1</v>
      </c>
      <c r="BM17" s="115"/>
      <c r="BN17" s="117">
        <v>8</v>
      </c>
      <c r="BO17" s="118">
        <f>IF(P17=0,"",IF(BN17=0,"",(BN17/P17)))</f>
        <v>0.57142857142857</v>
      </c>
      <c r="BP17" s="119">
        <v>2</v>
      </c>
      <c r="BQ17" s="120">
        <f>IFERROR(BP17/BN17,"-")</f>
        <v>0.25</v>
      </c>
      <c r="BR17" s="121">
        <v>13000</v>
      </c>
      <c r="BS17" s="122">
        <f>IFERROR(BR17/BN17,"-")</f>
        <v>1625</v>
      </c>
      <c r="BT17" s="123">
        <v>2</v>
      </c>
      <c r="BU17" s="123"/>
      <c r="BV17" s="123"/>
      <c r="BW17" s="124">
        <v>2</v>
      </c>
      <c r="BX17" s="125">
        <f>IF(P17=0,"",IF(BW17=0,"",(BW17/P17)))</f>
        <v>0.14285714285714</v>
      </c>
      <c r="BY17" s="126">
        <v>1</v>
      </c>
      <c r="BZ17" s="127">
        <f>IFERROR(BY17/BW17,"-")</f>
        <v>0.5</v>
      </c>
      <c r="CA17" s="128">
        <v>19000</v>
      </c>
      <c r="CB17" s="129">
        <f>IFERROR(CA17/BW17,"-")</f>
        <v>9500</v>
      </c>
      <c r="CC17" s="130"/>
      <c r="CD17" s="130"/>
      <c r="CE17" s="130">
        <v>1</v>
      </c>
      <c r="CF17" s="131">
        <v>3</v>
      </c>
      <c r="CG17" s="132">
        <f>IF(P17=0,"",IF(CF17=0,"",(CF17/P17)))</f>
        <v>0.21428571428571</v>
      </c>
      <c r="CH17" s="133">
        <v>1</v>
      </c>
      <c r="CI17" s="134">
        <f>IFERROR(CH17/CF17,"-")</f>
        <v>0.33333333333333</v>
      </c>
      <c r="CJ17" s="135">
        <v>5000</v>
      </c>
      <c r="CK17" s="136">
        <f>IFERROR(CJ17/CF17,"-")</f>
        <v>1666.6666666667</v>
      </c>
      <c r="CL17" s="137">
        <v>1</v>
      </c>
      <c r="CM17" s="137"/>
      <c r="CN17" s="137"/>
      <c r="CO17" s="138">
        <v>4</v>
      </c>
      <c r="CP17" s="139">
        <v>21000</v>
      </c>
      <c r="CQ17" s="139">
        <v>19000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30"/>
      <c r="B18" s="85"/>
      <c r="C18" s="86"/>
      <c r="D18" s="86"/>
      <c r="E18" s="86"/>
      <c r="F18" s="87"/>
      <c r="G18" s="88"/>
      <c r="H18" s="88"/>
      <c r="I18" s="88"/>
      <c r="J18" s="331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337"/>
      <c r="V18" s="25"/>
      <c r="W18" s="25"/>
      <c r="X18" s="337"/>
      <c r="Y18" s="337"/>
      <c r="Z18" s="337"/>
      <c r="AA18" s="337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332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337"/>
      <c r="V19" s="25"/>
      <c r="W19" s="25"/>
      <c r="X19" s="337"/>
      <c r="Y19" s="337"/>
      <c r="Z19" s="337"/>
      <c r="AA19" s="337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1.0599415204678</v>
      </c>
      <c r="B20" s="39"/>
      <c r="C20" s="39"/>
      <c r="D20" s="39"/>
      <c r="E20" s="39"/>
      <c r="F20" s="39"/>
      <c r="G20" s="40" t="s">
        <v>168</v>
      </c>
      <c r="H20" s="40"/>
      <c r="I20" s="40"/>
      <c r="J20" s="333">
        <f>SUM(J6:J19)</f>
        <v>684000</v>
      </c>
      <c r="K20" s="41">
        <f>SUM(K6:K19)</f>
        <v>0</v>
      </c>
      <c r="L20" s="41">
        <f>SUM(L6:L19)</f>
        <v>0</v>
      </c>
      <c r="M20" s="41">
        <f>SUM(M6:M19)</f>
        <v>604</v>
      </c>
      <c r="N20" s="41">
        <f>SUM(N6:N19)</f>
        <v>142</v>
      </c>
      <c r="O20" s="41">
        <f>SUM(O6:O19)</f>
        <v>0</v>
      </c>
      <c r="P20" s="41">
        <f>SUM(P6:P19)</f>
        <v>142</v>
      </c>
      <c r="Q20" s="42">
        <f>IFERROR(P20/M20,"-")</f>
        <v>0.23509933774834</v>
      </c>
      <c r="R20" s="76">
        <f>SUM(R6:R19)</f>
        <v>18</v>
      </c>
      <c r="S20" s="76">
        <f>SUM(S6:S19)</f>
        <v>31</v>
      </c>
      <c r="T20" s="42">
        <f>IFERROR(R20/P20,"-")</f>
        <v>0.12676056338028</v>
      </c>
      <c r="U20" s="338">
        <f>IFERROR(J20/P20,"-")</f>
        <v>4816.9014084507</v>
      </c>
      <c r="V20" s="44">
        <f>SUM(V6:V19)</f>
        <v>17</v>
      </c>
      <c r="W20" s="42">
        <f>IFERROR(V20/P20,"-")</f>
        <v>0.11971830985915</v>
      </c>
      <c r="X20" s="333">
        <f>SUM(X6:X19)</f>
        <v>725000</v>
      </c>
      <c r="Y20" s="333">
        <f>IFERROR(X20/P20,"-")</f>
        <v>5105.6338028169</v>
      </c>
      <c r="Z20" s="333">
        <f>IFERROR(X20/V20,"-")</f>
        <v>42647.058823529</v>
      </c>
      <c r="AA20" s="333">
        <f>X20-J20</f>
        <v>41000</v>
      </c>
      <c r="AB20" s="45">
        <f>X20/J20</f>
        <v>1.0599415204678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169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0.68918918918919</v>
      </c>
      <c r="B6" s="347" t="s">
        <v>170</v>
      </c>
      <c r="C6" s="347" t="s">
        <v>171</v>
      </c>
      <c r="D6" s="347" t="s">
        <v>172</v>
      </c>
      <c r="E6" s="347" t="s">
        <v>173</v>
      </c>
      <c r="F6" s="347" t="s">
        <v>174</v>
      </c>
      <c r="G6" s="88" t="s">
        <v>175</v>
      </c>
      <c r="H6" s="88" t="s">
        <v>176</v>
      </c>
      <c r="I6" s="348" t="s">
        <v>177</v>
      </c>
      <c r="J6" s="330">
        <v>222000</v>
      </c>
      <c r="K6" s="79">
        <v>0</v>
      </c>
      <c r="L6" s="79">
        <v>0</v>
      </c>
      <c r="M6" s="79">
        <v>180</v>
      </c>
      <c r="N6" s="89">
        <v>31</v>
      </c>
      <c r="O6" s="90">
        <v>0</v>
      </c>
      <c r="P6" s="91">
        <f>N6+O6</f>
        <v>31</v>
      </c>
      <c r="Q6" s="80">
        <f>IFERROR(P6/M6,"-")</f>
        <v>0.17222222222222</v>
      </c>
      <c r="R6" s="79">
        <v>1</v>
      </c>
      <c r="S6" s="79">
        <v>4</v>
      </c>
      <c r="T6" s="80">
        <f>IFERROR(R6/(P6),"-")</f>
        <v>0.032258064516129</v>
      </c>
      <c r="U6" s="336">
        <f>IFERROR(J6/SUM(N6:O7),"-")</f>
        <v>1396.2264150943</v>
      </c>
      <c r="V6" s="82">
        <v>3</v>
      </c>
      <c r="W6" s="80">
        <f>IF(P6=0,"-",V6/P6)</f>
        <v>0.096774193548387</v>
      </c>
      <c r="X6" s="335">
        <v>40000</v>
      </c>
      <c r="Y6" s="336">
        <f>IFERROR(X6/P6,"-")</f>
        <v>1290.3225806452</v>
      </c>
      <c r="Z6" s="336">
        <f>IFERROR(X6/V6,"-")</f>
        <v>13333.333333333</v>
      </c>
      <c r="AA6" s="330">
        <f>SUM(X6:X7)-SUM(J6:J7)</f>
        <v>-69000</v>
      </c>
      <c r="AB6" s="83">
        <f>SUM(X6:X7)/SUM(J6:J7)</f>
        <v>0.68918918918919</v>
      </c>
      <c r="AC6" s="77"/>
      <c r="AD6" s="92">
        <v>8</v>
      </c>
      <c r="AE6" s="93">
        <f>IF(P6=0,"",IF(AD6=0,"",(AD6/P6)))</f>
        <v>0.25806451612903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4</v>
      </c>
      <c r="AN6" s="99">
        <f>IF(P6=0,"",IF(AM6=0,"",(AM6/P6)))</f>
        <v>0.12903225806452</v>
      </c>
      <c r="AO6" s="98">
        <v>1</v>
      </c>
      <c r="AP6" s="100">
        <f>IFERROR(AO6/AM6,"-")</f>
        <v>0.25</v>
      </c>
      <c r="AQ6" s="101">
        <v>15000</v>
      </c>
      <c r="AR6" s="102">
        <f>IFERROR(AQ6/AM6,"-")</f>
        <v>3750</v>
      </c>
      <c r="AS6" s="103"/>
      <c r="AT6" s="103"/>
      <c r="AU6" s="103">
        <v>1</v>
      </c>
      <c r="AV6" s="104">
        <v>6</v>
      </c>
      <c r="AW6" s="105">
        <f>IF(P6=0,"",IF(AV6=0,"",(AV6/P6)))</f>
        <v>0.19354838709677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0.16129032258065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0.12903225806452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4</v>
      </c>
      <c r="BX6" s="125">
        <f>IF(P6=0,"",IF(BW6=0,"",(BW6/P6)))</f>
        <v>0.12903225806452</v>
      </c>
      <c r="BY6" s="126">
        <v>2</v>
      </c>
      <c r="BZ6" s="127">
        <f>IFERROR(BY6/BW6,"-")</f>
        <v>0.5</v>
      </c>
      <c r="CA6" s="128">
        <v>40000</v>
      </c>
      <c r="CB6" s="129">
        <f>IFERROR(CA6/BW6,"-")</f>
        <v>10000</v>
      </c>
      <c r="CC6" s="130"/>
      <c r="CD6" s="130"/>
      <c r="CE6" s="130">
        <v>2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40000</v>
      </c>
      <c r="CQ6" s="139">
        <v>29000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178</v>
      </c>
      <c r="C7" s="347"/>
      <c r="D7" s="347"/>
      <c r="E7" s="347"/>
      <c r="F7" s="347" t="s">
        <v>85</v>
      </c>
      <c r="G7" s="88"/>
      <c r="H7" s="88"/>
      <c r="I7" s="88"/>
      <c r="J7" s="330"/>
      <c r="K7" s="79">
        <v>0</v>
      </c>
      <c r="L7" s="79">
        <v>0</v>
      </c>
      <c r="M7" s="79">
        <v>279</v>
      </c>
      <c r="N7" s="89">
        <v>125</v>
      </c>
      <c r="O7" s="90">
        <v>3</v>
      </c>
      <c r="P7" s="91">
        <f>N7+O7</f>
        <v>128</v>
      </c>
      <c r="Q7" s="80">
        <f>IFERROR(P7/M7,"-")</f>
        <v>0.45878136200717</v>
      </c>
      <c r="R7" s="79">
        <v>3</v>
      </c>
      <c r="S7" s="79">
        <v>25</v>
      </c>
      <c r="T7" s="80">
        <f>IFERROR(R7/(P7),"-")</f>
        <v>0.0234375</v>
      </c>
      <c r="U7" s="336"/>
      <c r="V7" s="82">
        <v>6</v>
      </c>
      <c r="W7" s="80">
        <f>IF(P7=0,"-",V7/P7)</f>
        <v>0.046875</v>
      </c>
      <c r="X7" s="335">
        <v>113000</v>
      </c>
      <c r="Y7" s="336">
        <f>IFERROR(X7/P7,"-")</f>
        <v>882.8125</v>
      </c>
      <c r="Z7" s="336">
        <f>IFERROR(X7/V7,"-")</f>
        <v>18833.333333333</v>
      </c>
      <c r="AA7" s="330"/>
      <c r="AB7" s="83"/>
      <c r="AC7" s="77"/>
      <c r="AD7" s="92">
        <v>2</v>
      </c>
      <c r="AE7" s="93">
        <f>IF(P7=0,"",IF(AD7=0,"",(AD7/P7)))</f>
        <v>0.015625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9</v>
      </c>
      <c r="AN7" s="99">
        <f>IF(P7=0,"",IF(AM7=0,"",(AM7/P7)))</f>
        <v>0.0703125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18</v>
      </c>
      <c r="AW7" s="105">
        <f>IF(P7=0,"",IF(AV7=0,"",(AV7/P7)))</f>
        <v>0.140625</v>
      </c>
      <c r="AX7" s="104">
        <v>1</v>
      </c>
      <c r="AY7" s="106">
        <f>IFERROR(AX7/AV7,"-")</f>
        <v>0.055555555555556</v>
      </c>
      <c r="AZ7" s="107">
        <v>136560</v>
      </c>
      <c r="BA7" s="108">
        <f>IFERROR(AZ7/AV7,"-")</f>
        <v>7586.6666666667</v>
      </c>
      <c r="BB7" s="109"/>
      <c r="BC7" s="109"/>
      <c r="BD7" s="109">
        <v>1</v>
      </c>
      <c r="BE7" s="110">
        <v>30</v>
      </c>
      <c r="BF7" s="111">
        <f>IF(P7=0,"",IF(BE7=0,"",(BE7/P7)))</f>
        <v>0.234375</v>
      </c>
      <c r="BG7" s="110">
        <v>2</v>
      </c>
      <c r="BH7" s="112">
        <f>IFERROR(BG7/BE7,"-")</f>
        <v>0.066666666666667</v>
      </c>
      <c r="BI7" s="113">
        <v>64000</v>
      </c>
      <c r="BJ7" s="114">
        <f>IFERROR(BI7/BE7,"-")</f>
        <v>2133.3333333333</v>
      </c>
      <c r="BK7" s="115"/>
      <c r="BL7" s="115">
        <v>1</v>
      </c>
      <c r="BM7" s="115">
        <v>1</v>
      </c>
      <c r="BN7" s="117">
        <v>40</v>
      </c>
      <c r="BO7" s="118">
        <f>IF(P7=0,"",IF(BN7=0,"",(BN7/P7)))</f>
        <v>0.3125</v>
      </c>
      <c r="BP7" s="119">
        <v>3</v>
      </c>
      <c r="BQ7" s="120">
        <f>IFERROR(BP7/BN7,"-")</f>
        <v>0.075</v>
      </c>
      <c r="BR7" s="121">
        <v>46000</v>
      </c>
      <c r="BS7" s="122">
        <f>IFERROR(BR7/BN7,"-")</f>
        <v>1150</v>
      </c>
      <c r="BT7" s="123">
        <v>1</v>
      </c>
      <c r="BU7" s="123"/>
      <c r="BV7" s="123">
        <v>2</v>
      </c>
      <c r="BW7" s="124">
        <v>24</v>
      </c>
      <c r="BX7" s="125">
        <f>IF(P7=0,"",IF(BW7=0,"",(BW7/P7)))</f>
        <v>0.1875</v>
      </c>
      <c r="BY7" s="126">
        <v>1</v>
      </c>
      <c r="BZ7" s="127">
        <f>IFERROR(BY7/BW7,"-")</f>
        <v>0.041666666666667</v>
      </c>
      <c r="CA7" s="128">
        <v>3000</v>
      </c>
      <c r="CB7" s="129">
        <f>IFERROR(CA7/BW7,"-")</f>
        <v>125</v>
      </c>
      <c r="CC7" s="130">
        <v>1</v>
      </c>
      <c r="CD7" s="130"/>
      <c r="CE7" s="130"/>
      <c r="CF7" s="131">
        <v>5</v>
      </c>
      <c r="CG7" s="132">
        <f>IF(P7=0,"",IF(CF7=0,"",(CF7/P7)))</f>
        <v>0.0390625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6</v>
      </c>
      <c r="CP7" s="139">
        <v>113000</v>
      </c>
      <c r="CQ7" s="139">
        <v>136560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0.68918918918919</v>
      </c>
      <c r="B10" s="39"/>
      <c r="C10" s="39"/>
      <c r="D10" s="39"/>
      <c r="E10" s="39"/>
      <c r="F10" s="39"/>
      <c r="G10" s="40" t="s">
        <v>179</v>
      </c>
      <c r="H10" s="40"/>
      <c r="I10" s="40"/>
      <c r="J10" s="333">
        <f>SUM(J6:J9)</f>
        <v>222000</v>
      </c>
      <c r="K10" s="41">
        <f>SUM(K6:K9)</f>
        <v>0</v>
      </c>
      <c r="L10" s="41">
        <f>SUM(L6:L9)</f>
        <v>0</v>
      </c>
      <c r="M10" s="41">
        <f>SUM(M6:M9)</f>
        <v>459</v>
      </c>
      <c r="N10" s="41">
        <f>SUM(N6:N9)</f>
        <v>156</v>
      </c>
      <c r="O10" s="41">
        <f>SUM(O6:O9)</f>
        <v>3</v>
      </c>
      <c r="P10" s="41">
        <f>SUM(P6:P9)</f>
        <v>159</v>
      </c>
      <c r="Q10" s="42">
        <f>IFERROR(P10/M10,"-")</f>
        <v>0.34640522875817</v>
      </c>
      <c r="R10" s="76">
        <f>SUM(R6:R9)</f>
        <v>4</v>
      </c>
      <c r="S10" s="76">
        <f>SUM(S6:S9)</f>
        <v>29</v>
      </c>
      <c r="T10" s="42">
        <f>IFERROR(R10/P10,"-")</f>
        <v>0.025157232704403</v>
      </c>
      <c r="U10" s="338">
        <f>IFERROR(J10/P10,"-")</f>
        <v>1396.2264150943</v>
      </c>
      <c r="V10" s="44">
        <f>SUM(V6:V9)</f>
        <v>9</v>
      </c>
      <c r="W10" s="42">
        <f>IFERROR(V10/P10,"-")</f>
        <v>0.056603773584906</v>
      </c>
      <c r="X10" s="333">
        <f>SUM(X6:X9)</f>
        <v>153000</v>
      </c>
      <c r="Y10" s="333">
        <f>IFERROR(X10/P10,"-")</f>
        <v>962.2641509434</v>
      </c>
      <c r="Z10" s="333">
        <f>IFERROR(X10/V10,"-")</f>
        <v>17000</v>
      </c>
      <c r="AA10" s="333">
        <f>X10-J10</f>
        <v>-69000</v>
      </c>
      <c r="AB10" s="45">
        <f>X10/J10</f>
        <v>0.68918918918919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180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181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182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183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184</v>
      </c>
      <c r="C6" s="347" t="s">
        <v>185</v>
      </c>
      <c r="D6" s="347" t="s">
        <v>186</v>
      </c>
      <c r="E6" s="175" t="s">
        <v>187</v>
      </c>
      <c r="F6" s="175" t="s">
        <v>188</v>
      </c>
      <c r="G6" s="340">
        <v>0</v>
      </c>
      <c r="H6" s="340">
        <v>3000</v>
      </c>
      <c r="I6" s="176">
        <v>0</v>
      </c>
      <c r="J6" s="176">
        <v>0</v>
      </c>
      <c r="K6" s="176">
        <v>1473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189</v>
      </c>
      <c r="C7" s="347"/>
      <c r="D7" s="347" t="s">
        <v>190</v>
      </c>
      <c r="E7" s="175" t="s">
        <v>191</v>
      </c>
      <c r="F7" s="175" t="s">
        <v>188</v>
      </c>
      <c r="G7" s="340">
        <v>0</v>
      </c>
      <c r="H7" s="340"/>
      <c r="I7" s="176">
        <v>0</v>
      </c>
      <c r="J7" s="176">
        <v>0</v>
      </c>
      <c r="K7" s="176">
        <v>0</v>
      </c>
      <c r="L7" s="177">
        <v>8</v>
      </c>
      <c r="M7" s="178">
        <v>8</v>
      </c>
      <c r="N7" s="179" t="str">
        <f>IFERROR(L7/K7,"-")</f>
        <v>-</v>
      </c>
      <c r="O7" s="176">
        <v>0</v>
      </c>
      <c r="P7" s="176">
        <v>3</v>
      </c>
      <c r="Q7" s="179">
        <f>IFERROR(O7/L7,"-")</f>
        <v>0</v>
      </c>
      <c r="R7" s="180">
        <f>IFERROR(G7/SUM(L7:L7),"-")</f>
        <v>0</v>
      </c>
      <c r="S7" s="181">
        <v>1</v>
      </c>
      <c r="T7" s="179">
        <f>IF(L7=0,"-",S7/L7)</f>
        <v>0.125</v>
      </c>
      <c r="U7" s="345">
        <v>23000</v>
      </c>
      <c r="V7" s="346">
        <f>IFERROR(U7/L7,"-")</f>
        <v>2875</v>
      </c>
      <c r="W7" s="346">
        <f>IFERROR(U7/S7,"-")</f>
        <v>23000</v>
      </c>
      <c r="X7" s="340">
        <f>SUM(U7:U7)-SUM(G7:G7)</f>
        <v>23000</v>
      </c>
      <c r="Y7" s="183" t="str">
        <f>SUM(U7:U7)/SUM(G7:G7)</f>
        <v>0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>
        <v>1</v>
      </c>
      <c r="AK7" s="191">
        <f>IF(L7=0,"",IF(AJ7=0,"",(AJ7/L7)))</f>
        <v>0.125</v>
      </c>
      <c r="AL7" s="190"/>
      <c r="AM7" s="192">
        <f>IFERROR(AL7/AJ7,"-")</f>
        <v>0</v>
      </c>
      <c r="AN7" s="193"/>
      <c r="AO7" s="194">
        <f>IFERROR(AN7/AJ7,"-")</f>
        <v>0</v>
      </c>
      <c r="AP7" s="195"/>
      <c r="AQ7" s="195"/>
      <c r="AR7" s="195"/>
      <c r="AS7" s="196"/>
      <c r="AT7" s="197">
        <f>IF(L7=0,"",IF(AS7=0,"",(AS7/L7)))</f>
        <v>0</v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>
        <f>IF(L7=0,"",IF(BB7=0,"",(BB7/L7)))</f>
        <v>0</v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>
        <v>7</v>
      </c>
      <c r="BL7" s="209">
        <f>IF(L7=0,"",IF(BK7=0,"",(BK7/L7)))</f>
        <v>0.875</v>
      </c>
      <c r="BM7" s="210">
        <v>1</v>
      </c>
      <c r="BN7" s="211">
        <f>IFERROR(BM7/BK7,"-")</f>
        <v>0.14285714285714</v>
      </c>
      <c r="BO7" s="212">
        <v>23000</v>
      </c>
      <c r="BP7" s="213">
        <f>IFERROR(BO7/BK7,"-")</f>
        <v>3285.7142857143</v>
      </c>
      <c r="BQ7" s="214"/>
      <c r="BR7" s="214"/>
      <c r="BS7" s="214">
        <v>1</v>
      </c>
      <c r="BT7" s="215"/>
      <c r="BU7" s="216">
        <f>IF(L7=0,"",IF(BT7=0,"",(BT7/L7)))</f>
        <v>0</v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1</v>
      </c>
      <c r="CM7" s="230">
        <v>23000</v>
      </c>
      <c r="CN7" s="230">
        <v>23000</v>
      </c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192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1473</v>
      </c>
      <c r="L10" s="250">
        <f>SUM(L6:L9)</f>
        <v>8</v>
      </c>
      <c r="M10" s="250">
        <f>SUM(M6:M9)</f>
        <v>8</v>
      </c>
      <c r="N10" s="252">
        <f>IFERROR(L10/K10,"-")</f>
        <v>0.0054310930074678</v>
      </c>
      <c r="O10" s="253">
        <f>SUM(O6:O9)</f>
        <v>0</v>
      </c>
      <c r="P10" s="253">
        <f>SUM(P6:P9)</f>
        <v>3</v>
      </c>
      <c r="Q10" s="252">
        <f>IFERROR(O10/L10,"-")</f>
        <v>0</v>
      </c>
      <c r="R10" s="254">
        <f>IFERROR(G10/L10,"-")</f>
        <v>0</v>
      </c>
      <c r="S10" s="255">
        <f>SUM(S6:S9)</f>
        <v>1</v>
      </c>
      <c r="T10" s="252">
        <f>IFERROR(S10/L10,"-")</f>
        <v>0.125</v>
      </c>
      <c r="U10" s="343">
        <f>SUM(U6:U9)</f>
        <v>23000</v>
      </c>
      <c r="V10" s="343">
        <f>IFERROR(U10/L10,"-")</f>
        <v>2875</v>
      </c>
      <c r="W10" s="343">
        <f>IFERROR(U10/S10,"-")</f>
        <v>23000</v>
      </c>
      <c r="X10" s="343">
        <f>U10-G10</f>
        <v>23000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193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181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3.2812466331698</v>
      </c>
      <c r="B6" s="347" t="s">
        <v>194</v>
      </c>
      <c r="C6" s="347" t="s">
        <v>195</v>
      </c>
      <c r="D6" s="347" t="s">
        <v>196</v>
      </c>
      <c r="E6" s="175" t="s">
        <v>197</v>
      </c>
      <c r="F6" s="175" t="s">
        <v>188</v>
      </c>
      <c r="G6" s="340">
        <v>1020990</v>
      </c>
      <c r="H6" s="176">
        <v>0</v>
      </c>
      <c r="I6" s="176">
        <v>0</v>
      </c>
      <c r="J6" s="176">
        <v>40541</v>
      </c>
      <c r="K6" s="177">
        <v>381</v>
      </c>
      <c r="L6" s="179">
        <f>IFERROR(K6/J6,"-")</f>
        <v>0.0093978934905404</v>
      </c>
      <c r="M6" s="176">
        <v>13</v>
      </c>
      <c r="N6" s="176">
        <v>157</v>
      </c>
      <c r="O6" s="179">
        <f>IFERROR(M6/(K6),"-")</f>
        <v>0.034120734908136</v>
      </c>
      <c r="P6" s="180">
        <f>IFERROR(G6/SUM(K6:K6),"-")</f>
        <v>2679.7637795276</v>
      </c>
      <c r="Q6" s="181">
        <v>36</v>
      </c>
      <c r="R6" s="179">
        <f>IF(K6=0,"-",Q6/K6)</f>
        <v>0.094488188976378</v>
      </c>
      <c r="S6" s="345">
        <v>3350120</v>
      </c>
      <c r="T6" s="346">
        <f>IFERROR(S6/K6,"-")</f>
        <v>8792.9658792651</v>
      </c>
      <c r="U6" s="346">
        <f>IFERROR(S6/Q6,"-")</f>
        <v>93058.888888889</v>
      </c>
      <c r="V6" s="340">
        <f>SUM(S6:S6)-SUM(G6:G6)</f>
        <v>2329130</v>
      </c>
      <c r="W6" s="183">
        <f>SUM(S6:S6)/SUM(G6:G6)</f>
        <v>3.2812466331698</v>
      </c>
      <c r="Y6" s="184">
        <v>9</v>
      </c>
      <c r="Z6" s="185">
        <f>IF(K6=0,"",IF(Y6=0,"",(Y6/K6)))</f>
        <v>0.023622047244094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21</v>
      </c>
      <c r="AI6" s="191">
        <f>IF(K6=0,"",IF(AH6=0,"",(AH6/K6)))</f>
        <v>0.05511811023622</v>
      </c>
      <c r="AJ6" s="190">
        <v>3</v>
      </c>
      <c r="AK6" s="192">
        <f>IFERROR(AJ6/AH6,"-")</f>
        <v>0.14285714285714</v>
      </c>
      <c r="AL6" s="193">
        <v>17000</v>
      </c>
      <c r="AM6" s="194">
        <f>IFERROR(AL6/AH6,"-")</f>
        <v>809.52380952381</v>
      </c>
      <c r="AN6" s="195">
        <v>1</v>
      </c>
      <c r="AO6" s="195">
        <v>2</v>
      </c>
      <c r="AP6" s="195"/>
      <c r="AQ6" s="196">
        <v>59</v>
      </c>
      <c r="AR6" s="197">
        <f>IF(K6=0,"",IF(AQ6=0,"",(AQ6/K6)))</f>
        <v>0.15485564304462</v>
      </c>
      <c r="AS6" s="196">
        <v>3</v>
      </c>
      <c r="AT6" s="198">
        <f>IFERROR(AS6/AQ6,"-")</f>
        <v>0.050847457627119</v>
      </c>
      <c r="AU6" s="199">
        <v>18000</v>
      </c>
      <c r="AV6" s="200">
        <f>IFERROR(AU6/AQ6,"-")</f>
        <v>305.08474576271</v>
      </c>
      <c r="AW6" s="201">
        <v>2</v>
      </c>
      <c r="AX6" s="201"/>
      <c r="AY6" s="201">
        <v>1</v>
      </c>
      <c r="AZ6" s="202">
        <v>100</v>
      </c>
      <c r="BA6" s="203">
        <f>IF(K6=0,"",IF(AZ6=0,"",(AZ6/K6)))</f>
        <v>0.26246719160105</v>
      </c>
      <c r="BB6" s="202">
        <v>8</v>
      </c>
      <c r="BC6" s="204">
        <f>IFERROR(BB6/AZ6,"-")</f>
        <v>0.08</v>
      </c>
      <c r="BD6" s="205">
        <v>337000</v>
      </c>
      <c r="BE6" s="206">
        <f>IFERROR(BD6/AZ6,"-")</f>
        <v>3370</v>
      </c>
      <c r="BF6" s="207">
        <v>4</v>
      </c>
      <c r="BG6" s="207">
        <v>2</v>
      </c>
      <c r="BH6" s="207">
        <v>2</v>
      </c>
      <c r="BI6" s="208">
        <v>123</v>
      </c>
      <c r="BJ6" s="209">
        <f>IF(K6=0,"",IF(BI6=0,"",(BI6/K6)))</f>
        <v>0.32283464566929</v>
      </c>
      <c r="BK6" s="210">
        <v>8</v>
      </c>
      <c r="BL6" s="211">
        <f>IFERROR(BK6/BI6,"-")</f>
        <v>0.065040650406504</v>
      </c>
      <c r="BM6" s="212">
        <v>80000</v>
      </c>
      <c r="BN6" s="213">
        <f>IFERROR(BM6/BI6,"-")</f>
        <v>650.40650406504</v>
      </c>
      <c r="BO6" s="214">
        <v>4</v>
      </c>
      <c r="BP6" s="214">
        <v>2</v>
      </c>
      <c r="BQ6" s="214">
        <v>2</v>
      </c>
      <c r="BR6" s="215">
        <v>53</v>
      </c>
      <c r="BS6" s="216">
        <f>IF(K6=0,"",IF(BR6=0,"",(BR6/K6)))</f>
        <v>0.13910761154856</v>
      </c>
      <c r="BT6" s="217">
        <v>11</v>
      </c>
      <c r="BU6" s="218">
        <f>IFERROR(BT6/BR6,"-")</f>
        <v>0.20754716981132</v>
      </c>
      <c r="BV6" s="219">
        <v>2859120</v>
      </c>
      <c r="BW6" s="220">
        <f>IFERROR(BV6/BR6,"-")</f>
        <v>53945.660377358</v>
      </c>
      <c r="BX6" s="221"/>
      <c r="BY6" s="221">
        <v>2</v>
      </c>
      <c r="BZ6" s="221">
        <v>9</v>
      </c>
      <c r="CA6" s="222">
        <v>16</v>
      </c>
      <c r="CB6" s="223">
        <f>IF(K6=0,"",IF(CA6=0,"",(CA6/K6)))</f>
        <v>0.041994750656168</v>
      </c>
      <c r="CC6" s="224">
        <v>3</v>
      </c>
      <c r="CD6" s="225">
        <f>IFERROR(CC6/CA6,"-")</f>
        <v>0.1875</v>
      </c>
      <c r="CE6" s="226">
        <v>39000</v>
      </c>
      <c r="CF6" s="227">
        <f>IFERROR(CE6/CA6,"-")</f>
        <v>2437.5</v>
      </c>
      <c r="CG6" s="228">
        <v>1</v>
      </c>
      <c r="CH6" s="228">
        <v>1</v>
      </c>
      <c r="CI6" s="228">
        <v>1</v>
      </c>
      <c r="CJ6" s="229">
        <v>36</v>
      </c>
      <c r="CK6" s="230">
        <v>3350120</v>
      </c>
      <c r="CL6" s="230">
        <v>1018000</v>
      </c>
      <c r="CM6" s="230">
        <v>8000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1.708331940494</v>
      </c>
      <c r="B7" s="347" t="s">
        <v>198</v>
      </c>
      <c r="C7" s="347" t="s">
        <v>199</v>
      </c>
      <c r="D7" s="347" t="s">
        <v>200</v>
      </c>
      <c r="E7" s="175" t="s">
        <v>201</v>
      </c>
      <c r="F7" s="175" t="s">
        <v>188</v>
      </c>
      <c r="G7" s="340">
        <v>12384774</v>
      </c>
      <c r="H7" s="176">
        <v>0</v>
      </c>
      <c r="I7" s="176">
        <v>0</v>
      </c>
      <c r="J7" s="176">
        <v>492162</v>
      </c>
      <c r="K7" s="177">
        <v>4410</v>
      </c>
      <c r="L7" s="179">
        <f>IFERROR(K7/J7,"-")</f>
        <v>0.0089604642373853</v>
      </c>
      <c r="M7" s="176">
        <v>134</v>
      </c>
      <c r="N7" s="176">
        <v>1798</v>
      </c>
      <c r="O7" s="179">
        <f>IFERROR(M7/(K7),"-")</f>
        <v>0.030385487528345</v>
      </c>
      <c r="P7" s="180">
        <f>IFERROR(G7/SUM(K7:K7),"-")</f>
        <v>2808.3387755102</v>
      </c>
      <c r="Q7" s="181">
        <v>519</v>
      </c>
      <c r="R7" s="179">
        <f>IF(K7=0,"-",Q7/K7)</f>
        <v>0.11768707482993</v>
      </c>
      <c r="S7" s="345">
        <v>21157305</v>
      </c>
      <c r="T7" s="346">
        <f>IFERROR(S7/K7,"-")</f>
        <v>4797.574829932</v>
      </c>
      <c r="U7" s="346">
        <f>IFERROR(S7/Q7,"-")</f>
        <v>40765.520231214</v>
      </c>
      <c r="V7" s="340">
        <f>SUM(S7:S7)-SUM(G7:G7)</f>
        <v>8772531</v>
      </c>
      <c r="W7" s="183">
        <f>SUM(S7:S7)/SUM(G7:G7)</f>
        <v>1.708331940494</v>
      </c>
      <c r="Y7" s="184">
        <v>55</v>
      </c>
      <c r="Z7" s="185">
        <f>IF(K7=0,"",IF(Y7=0,"",(Y7/K7)))</f>
        <v>0.012471655328798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17</v>
      </c>
      <c r="AI7" s="191">
        <f>IF(K7=0,"",IF(AH7=0,"",(AH7/K7)))</f>
        <v>0.0038548752834467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118</v>
      </c>
      <c r="AR7" s="197">
        <f>IF(K7=0,"",IF(AQ7=0,"",(AQ7/K7)))</f>
        <v>0.026757369614512</v>
      </c>
      <c r="AS7" s="196">
        <v>7</v>
      </c>
      <c r="AT7" s="198">
        <f>IFERROR(AS7/AQ7,"-")</f>
        <v>0.059322033898305</v>
      </c>
      <c r="AU7" s="199">
        <v>32000</v>
      </c>
      <c r="AV7" s="200">
        <f>IFERROR(AU7/AQ7,"-")</f>
        <v>271.18644067797</v>
      </c>
      <c r="AW7" s="201">
        <v>5</v>
      </c>
      <c r="AX7" s="201">
        <v>1</v>
      </c>
      <c r="AY7" s="201">
        <v>1</v>
      </c>
      <c r="AZ7" s="202">
        <v>1747</v>
      </c>
      <c r="BA7" s="203">
        <f>IF(K7=0,"",IF(AZ7=0,"",(AZ7/K7)))</f>
        <v>0.39614512471655</v>
      </c>
      <c r="BB7" s="202">
        <v>163</v>
      </c>
      <c r="BC7" s="204">
        <f>IFERROR(BB7/AZ7,"-")</f>
        <v>0.093302804808243</v>
      </c>
      <c r="BD7" s="205">
        <v>4358000</v>
      </c>
      <c r="BE7" s="206">
        <f>IFERROR(BD7/AZ7,"-")</f>
        <v>2494.5621064682</v>
      </c>
      <c r="BF7" s="207">
        <v>92</v>
      </c>
      <c r="BG7" s="207">
        <v>19</v>
      </c>
      <c r="BH7" s="207">
        <v>52</v>
      </c>
      <c r="BI7" s="208">
        <v>1833</v>
      </c>
      <c r="BJ7" s="209">
        <f>IF(K7=0,"",IF(BI7=0,"",(BI7/K7)))</f>
        <v>0.4156462585034</v>
      </c>
      <c r="BK7" s="210">
        <v>231</v>
      </c>
      <c r="BL7" s="211">
        <f>IFERROR(BK7/BI7,"-")</f>
        <v>0.12602291325696</v>
      </c>
      <c r="BM7" s="212">
        <v>9087975</v>
      </c>
      <c r="BN7" s="213">
        <f>IFERROR(BM7/BI7,"-")</f>
        <v>4957.9787234043</v>
      </c>
      <c r="BO7" s="214">
        <v>89</v>
      </c>
      <c r="BP7" s="214">
        <v>36</v>
      </c>
      <c r="BQ7" s="214">
        <v>106</v>
      </c>
      <c r="BR7" s="215">
        <v>566</v>
      </c>
      <c r="BS7" s="216">
        <f>IF(K7=0,"",IF(BR7=0,"",(BR7/K7)))</f>
        <v>0.12834467120181</v>
      </c>
      <c r="BT7" s="217">
        <v>102</v>
      </c>
      <c r="BU7" s="218">
        <f>IFERROR(BT7/BR7,"-")</f>
        <v>0.18021201413428</v>
      </c>
      <c r="BV7" s="219">
        <v>6770330</v>
      </c>
      <c r="BW7" s="220">
        <f>IFERROR(BV7/BR7,"-")</f>
        <v>11961.713780919</v>
      </c>
      <c r="BX7" s="221">
        <v>27</v>
      </c>
      <c r="BY7" s="221">
        <v>19</v>
      </c>
      <c r="BZ7" s="221">
        <v>56</v>
      </c>
      <c r="CA7" s="222">
        <v>74</v>
      </c>
      <c r="CB7" s="223">
        <f>IF(K7=0,"",IF(CA7=0,"",(CA7/K7)))</f>
        <v>0.016780045351474</v>
      </c>
      <c r="CC7" s="224">
        <v>16</v>
      </c>
      <c r="CD7" s="225">
        <f>IFERROR(CC7/CA7,"-")</f>
        <v>0.21621621621622</v>
      </c>
      <c r="CE7" s="226">
        <v>909000</v>
      </c>
      <c r="CF7" s="227">
        <f>IFERROR(CE7/CA7,"-")</f>
        <v>12283.783783784</v>
      </c>
      <c r="CG7" s="228">
        <v>2</v>
      </c>
      <c r="CH7" s="228">
        <v>5</v>
      </c>
      <c r="CI7" s="228">
        <v>9</v>
      </c>
      <c r="CJ7" s="229">
        <v>519</v>
      </c>
      <c r="CK7" s="230">
        <v>21157305</v>
      </c>
      <c r="CL7" s="230">
        <v>1530000</v>
      </c>
      <c r="CM7" s="230">
        <v>18000</v>
      </c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1.3021648691653</v>
      </c>
      <c r="B8" s="347" t="s">
        <v>202</v>
      </c>
      <c r="C8" s="347" t="s">
        <v>199</v>
      </c>
      <c r="D8" s="347" t="s">
        <v>200</v>
      </c>
      <c r="E8" s="175" t="s">
        <v>203</v>
      </c>
      <c r="F8" s="175" t="s">
        <v>188</v>
      </c>
      <c r="G8" s="340">
        <v>622809</v>
      </c>
      <c r="H8" s="176">
        <v>0</v>
      </c>
      <c r="I8" s="176">
        <v>0</v>
      </c>
      <c r="J8" s="176">
        <v>34931</v>
      </c>
      <c r="K8" s="177">
        <v>239</v>
      </c>
      <c r="L8" s="179">
        <f>IFERROR(K8/J8,"-")</f>
        <v>0.0068420600612636</v>
      </c>
      <c r="M8" s="176">
        <v>8</v>
      </c>
      <c r="N8" s="176">
        <v>106</v>
      </c>
      <c r="O8" s="179">
        <f>IFERROR(M8/(K8),"-")</f>
        <v>0.03347280334728</v>
      </c>
      <c r="P8" s="180">
        <f>IFERROR(G8/SUM(K8:K8),"-")</f>
        <v>2605.8953974895</v>
      </c>
      <c r="Q8" s="181">
        <v>27</v>
      </c>
      <c r="R8" s="179">
        <f>IF(K8=0,"-",Q8/K8)</f>
        <v>0.11297071129707</v>
      </c>
      <c r="S8" s="345">
        <v>811000</v>
      </c>
      <c r="T8" s="346">
        <f>IFERROR(S8/K8,"-")</f>
        <v>3393.3054393305</v>
      </c>
      <c r="U8" s="346">
        <f>IFERROR(S8/Q8,"-")</f>
        <v>30037.037037037</v>
      </c>
      <c r="V8" s="340">
        <f>SUM(S8:S8)-SUM(G8:G8)</f>
        <v>188191</v>
      </c>
      <c r="W8" s="183">
        <f>SUM(S8:S8)/SUM(G8:G8)</f>
        <v>1.3021648691653</v>
      </c>
      <c r="Y8" s="184">
        <v>3</v>
      </c>
      <c r="Z8" s="185">
        <f>IF(K8=0,"",IF(Y8=0,"",(Y8/K8)))</f>
        <v>0.01255230125523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</v>
      </c>
      <c r="AI8" s="191">
        <f>IF(K8=0,"",IF(AH8=0,"",(AH8/K8)))</f>
        <v>0.00418410041841</v>
      </c>
      <c r="AJ8" s="190"/>
      <c r="AK8" s="192">
        <f>IFERROR(AJ8/AH8,"-")</f>
        <v>0</v>
      </c>
      <c r="AL8" s="193"/>
      <c r="AM8" s="194">
        <f>IFERROR(AL8/AH8,"-")</f>
        <v>0</v>
      </c>
      <c r="AN8" s="195"/>
      <c r="AO8" s="195"/>
      <c r="AP8" s="195"/>
      <c r="AQ8" s="196">
        <v>3</v>
      </c>
      <c r="AR8" s="197">
        <f>IF(K8=0,"",IF(AQ8=0,"",(AQ8/K8)))</f>
        <v>0.01255230125523</v>
      </c>
      <c r="AS8" s="196"/>
      <c r="AT8" s="198">
        <f>IFERROR(AS8/AQ8,"-")</f>
        <v>0</v>
      </c>
      <c r="AU8" s="199"/>
      <c r="AV8" s="200">
        <f>IFERROR(AU8/AQ8,"-")</f>
        <v>0</v>
      </c>
      <c r="AW8" s="201"/>
      <c r="AX8" s="201"/>
      <c r="AY8" s="201"/>
      <c r="AZ8" s="202">
        <v>15</v>
      </c>
      <c r="BA8" s="203">
        <f>IF(K8=0,"",IF(AZ8=0,"",(AZ8/K8)))</f>
        <v>0.062761506276151</v>
      </c>
      <c r="BB8" s="202"/>
      <c r="BC8" s="204">
        <f>IFERROR(BB8/AZ8,"-")</f>
        <v>0</v>
      </c>
      <c r="BD8" s="205"/>
      <c r="BE8" s="206">
        <f>IFERROR(BD8/AZ8,"-")</f>
        <v>0</v>
      </c>
      <c r="BF8" s="207"/>
      <c r="BG8" s="207"/>
      <c r="BH8" s="207"/>
      <c r="BI8" s="208">
        <v>170</v>
      </c>
      <c r="BJ8" s="209">
        <f>IF(K8=0,"",IF(BI8=0,"",(BI8/K8)))</f>
        <v>0.71129707112971</v>
      </c>
      <c r="BK8" s="210">
        <v>21</v>
      </c>
      <c r="BL8" s="211">
        <f>IFERROR(BK8/BI8,"-")</f>
        <v>0.12352941176471</v>
      </c>
      <c r="BM8" s="212">
        <v>447000</v>
      </c>
      <c r="BN8" s="213">
        <f>IFERROR(BM8/BI8,"-")</f>
        <v>2629.4117647059</v>
      </c>
      <c r="BO8" s="214">
        <v>10</v>
      </c>
      <c r="BP8" s="214">
        <v>3</v>
      </c>
      <c r="BQ8" s="214">
        <v>8</v>
      </c>
      <c r="BR8" s="215">
        <v>35</v>
      </c>
      <c r="BS8" s="216">
        <f>IF(K8=0,"",IF(BR8=0,"",(BR8/K8)))</f>
        <v>0.14644351464435</v>
      </c>
      <c r="BT8" s="217">
        <v>4</v>
      </c>
      <c r="BU8" s="218">
        <f>IFERROR(BT8/BR8,"-")</f>
        <v>0.11428571428571</v>
      </c>
      <c r="BV8" s="219">
        <v>321000</v>
      </c>
      <c r="BW8" s="220">
        <f>IFERROR(BV8/BR8,"-")</f>
        <v>9171.4285714286</v>
      </c>
      <c r="BX8" s="221"/>
      <c r="BY8" s="221"/>
      <c r="BZ8" s="221">
        <v>4</v>
      </c>
      <c r="CA8" s="222">
        <v>12</v>
      </c>
      <c r="CB8" s="223">
        <f>IF(K8=0,"",IF(CA8=0,"",(CA8/K8)))</f>
        <v>0.050209205020921</v>
      </c>
      <c r="CC8" s="224">
        <v>2</v>
      </c>
      <c r="CD8" s="225">
        <f>IFERROR(CC8/CA8,"-")</f>
        <v>0.16666666666667</v>
      </c>
      <c r="CE8" s="226">
        <v>43000</v>
      </c>
      <c r="CF8" s="227">
        <f>IFERROR(CE8/CA8,"-")</f>
        <v>3583.3333333333</v>
      </c>
      <c r="CG8" s="228"/>
      <c r="CH8" s="228">
        <v>1</v>
      </c>
      <c r="CI8" s="228">
        <v>1</v>
      </c>
      <c r="CJ8" s="229">
        <v>27</v>
      </c>
      <c r="CK8" s="230">
        <v>811000</v>
      </c>
      <c r="CL8" s="230">
        <v>179000</v>
      </c>
      <c r="CM8" s="230">
        <v>8000</v>
      </c>
      <c r="CN8" s="231" t="str">
        <f>IF(AND(CL8=0,CM8=0),"",IF(AND(CL8&lt;=100000,CM8&lt;=100000),"",IF(CL8/CK8&gt;0.7,"男高",IF(CM8/CK8&gt;0.7,"女高",""))))</f>
        <v/>
      </c>
    </row>
    <row r="9" spans="1:94">
      <c r="A9" s="174">
        <f>W9</f>
        <v>1.0596069379968</v>
      </c>
      <c r="B9" s="347" t="s">
        <v>204</v>
      </c>
      <c r="C9" s="347" t="s">
        <v>199</v>
      </c>
      <c r="D9" s="347" t="s">
        <v>200</v>
      </c>
      <c r="E9" s="175" t="s">
        <v>205</v>
      </c>
      <c r="F9" s="175" t="s">
        <v>188</v>
      </c>
      <c r="G9" s="340">
        <v>1111733</v>
      </c>
      <c r="H9" s="176">
        <v>0</v>
      </c>
      <c r="I9" s="176">
        <v>0</v>
      </c>
      <c r="J9" s="176">
        <v>26397</v>
      </c>
      <c r="K9" s="177">
        <v>335</v>
      </c>
      <c r="L9" s="179">
        <f>IFERROR(K9/J9,"-")</f>
        <v>0.012690836079858</v>
      </c>
      <c r="M9" s="176">
        <v>7</v>
      </c>
      <c r="N9" s="176">
        <v>134</v>
      </c>
      <c r="O9" s="179">
        <f>IFERROR(M9/(K9),"-")</f>
        <v>0.02089552238806</v>
      </c>
      <c r="P9" s="180">
        <f>IFERROR(G9/SUM(K9:K9),"-")</f>
        <v>3318.6059701493</v>
      </c>
      <c r="Q9" s="181">
        <v>41</v>
      </c>
      <c r="R9" s="179">
        <f>IF(K9=0,"-",Q9/K9)</f>
        <v>0.12238805970149</v>
      </c>
      <c r="S9" s="345">
        <v>1178000</v>
      </c>
      <c r="T9" s="346">
        <f>IFERROR(S9/K9,"-")</f>
        <v>3516.4179104478</v>
      </c>
      <c r="U9" s="346">
        <f>IFERROR(S9/Q9,"-")</f>
        <v>28731.707317073</v>
      </c>
      <c r="V9" s="340">
        <f>SUM(S9:S9)-SUM(G9:G9)</f>
        <v>66267</v>
      </c>
      <c r="W9" s="183">
        <f>SUM(S9:S9)/SUM(G9:G9)</f>
        <v>1.0596069379968</v>
      </c>
      <c r="Y9" s="184">
        <v>15</v>
      </c>
      <c r="Z9" s="185">
        <f>IF(K9=0,"",IF(Y9=0,"",(Y9/K9)))</f>
        <v>0.044776119402985</v>
      </c>
      <c r="AA9" s="184"/>
      <c r="AB9" s="186">
        <f>IFERROR(AA9/Y9,"-")</f>
        <v>0</v>
      </c>
      <c r="AC9" s="187"/>
      <c r="AD9" s="188">
        <f>IFERROR(AC9/Y9,"-")</f>
        <v>0</v>
      </c>
      <c r="AE9" s="189"/>
      <c r="AF9" s="189"/>
      <c r="AG9" s="189"/>
      <c r="AH9" s="190">
        <v>35</v>
      </c>
      <c r="AI9" s="191">
        <f>IF(K9=0,"",IF(AH9=0,"",(AH9/K9)))</f>
        <v>0.1044776119403</v>
      </c>
      <c r="AJ9" s="190">
        <v>2</v>
      </c>
      <c r="AK9" s="192">
        <f>IFERROR(AJ9/AH9,"-")</f>
        <v>0.057142857142857</v>
      </c>
      <c r="AL9" s="193">
        <v>7000</v>
      </c>
      <c r="AM9" s="194">
        <f>IFERROR(AL9/AH9,"-")</f>
        <v>200</v>
      </c>
      <c r="AN9" s="195">
        <v>1</v>
      </c>
      <c r="AO9" s="195">
        <v>1</v>
      </c>
      <c r="AP9" s="195"/>
      <c r="AQ9" s="196">
        <v>24</v>
      </c>
      <c r="AR9" s="197">
        <f>IF(K9=0,"",IF(AQ9=0,"",(AQ9/K9)))</f>
        <v>0.071641791044776</v>
      </c>
      <c r="AS9" s="196">
        <v>2</v>
      </c>
      <c r="AT9" s="198">
        <f>IFERROR(AS9/AQ9,"-")</f>
        <v>0.083333333333333</v>
      </c>
      <c r="AU9" s="199">
        <v>12000</v>
      </c>
      <c r="AV9" s="200">
        <f>IFERROR(AU9/AQ9,"-")</f>
        <v>500</v>
      </c>
      <c r="AW9" s="201">
        <v>1</v>
      </c>
      <c r="AX9" s="201"/>
      <c r="AY9" s="201">
        <v>1</v>
      </c>
      <c r="AZ9" s="202">
        <v>93</v>
      </c>
      <c r="BA9" s="203">
        <f>IF(K9=0,"",IF(AZ9=0,"",(AZ9/K9)))</f>
        <v>0.27761194029851</v>
      </c>
      <c r="BB9" s="202">
        <v>12</v>
      </c>
      <c r="BC9" s="204">
        <f>IFERROR(BB9/AZ9,"-")</f>
        <v>0.12903225806452</v>
      </c>
      <c r="BD9" s="205">
        <v>293000</v>
      </c>
      <c r="BE9" s="206">
        <f>IFERROR(BD9/AZ9,"-")</f>
        <v>3150.5376344086</v>
      </c>
      <c r="BF9" s="207">
        <v>5</v>
      </c>
      <c r="BG9" s="207">
        <v>2</v>
      </c>
      <c r="BH9" s="207">
        <v>5</v>
      </c>
      <c r="BI9" s="208">
        <v>103</v>
      </c>
      <c r="BJ9" s="209">
        <f>IF(K9=0,"",IF(BI9=0,"",(BI9/K9)))</f>
        <v>0.30746268656716</v>
      </c>
      <c r="BK9" s="210">
        <v>13</v>
      </c>
      <c r="BL9" s="211">
        <f>IFERROR(BK9/BI9,"-")</f>
        <v>0.12621359223301</v>
      </c>
      <c r="BM9" s="212">
        <v>180000</v>
      </c>
      <c r="BN9" s="213">
        <f>IFERROR(BM9/BI9,"-")</f>
        <v>1747.572815534</v>
      </c>
      <c r="BO9" s="214">
        <v>4</v>
      </c>
      <c r="BP9" s="214">
        <v>1</v>
      </c>
      <c r="BQ9" s="214">
        <v>8</v>
      </c>
      <c r="BR9" s="215">
        <v>55</v>
      </c>
      <c r="BS9" s="216">
        <f>IF(K9=0,"",IF(BR9=0,"",(BR9/K9)))</f>
        <v>0.16417910447761</v>
      </c>
      <c r="BT9" s="217">
        <v>8</v>
      </c>
      <c r="BU9" s="218">
        <f>IFERROR(BT9/BR9,"-")</f>
        <v>0.14545454545455</v>
      </c>
      <c r="BV9" s="219">
        <v>119000</v>
      </c>
      <c r="BW9" s="220">
        <f>IFERROR(BV9/BR9,"-")</f>
        <v>2163.6363636364</v>
      </c>
      <c r="BX9" s="221">
        <v>4</v>
      </c>
      <c r="BY9" s="221">
        <v>1</v>
      </c>
      <c r="BZ9" s="221">
        <v>3</v>
      </c>
      <c r="CA9" s="222">
        <v>10</v>
      </c>
      <c r="CB9" s="223">
        <f>IF(K9=0,"",IF(CA9=0,"",(CA9/K9)))</f>
        <v>0.029850746268657</v>
      </c>
      <c r="CC9" s="224">
        <v>4</v>
      </c>
      <c r="CD9" s="225">
        <f>IFERROR(CC9/CA9,"-")</f>
        <v>0.4</v>
      </c>
      <c r="CE9" s="226">
        <v>567000</v>
      </c>
      <c r="CF9" s="227">
        <f>IFERROR(CE9/CA9,"-")</f>
        <v>56700</v>
      </c>
      <c r="CG9" s="228">
        <v>2</v>
      </c>
      <c r="CH9" s="228"/>
      <c r="CI9" s="228">
        <v>2</v>
      </c>
      <c r="CJ9" s="229">
        <v>41</v>
      </c>
      <c r="CK9" s="230">
        <v>1178000</v>
      </c>
      <c r="CL9" s="230">
        <v>458000</v>
      </c>
      <c r="CM9" s="230">
        <v>220000</v>
      </c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206</v>
      </c>
      <c r="F12" s="251"/>
      <c r="G12" s="343">
        <f>SUM(G6:G11)</f>
        <v>15140306</v>
      </c>
      <c r="H12" s="250">
        <f>SUM(H6:H11)</f>
        <v>0</v>
      </c>
      <c r="I12" s="250">
        <f>SUM(I6:I11)</f>
        <v>0</v>
      </c>
      <c r="J12" s="250">
        <f>SUM(J6:J11)</f>
        <v>594031</v>
      </c>
      <c r="K12" s="250">
        <f>SUM(K6:K11)</f>
        <v>5365</v>
      </c>
      <c r="L12" s="252">
        <f>IFERROR(K12/J12,"-")</f>
        <v>0.0090315151902847</v>
      </c>
      <c r="M12" s="253">
        <f>SUM(M6:M11)</f>
        <v>162</v>
      </c>
      <c r="N12" s="253">
        <f>SUM(N6:N11)</f>
        <v>2195</v>
      </c>
      <c r="O12" s="252">
        <f>IFERROR(M12/K12,"-")</f>
        <v>0.030195712954334</v>
      </c>
      <c r="P12" s="254">
        <f>IFERROR(G12/K12,"-")</f>
        <v>2822.051444548</v>
      </c>
      <c r="Q12" s="255">
        <f>SUM(Q6:Q11)</f>
        <v>623</v>
      </c>
      <c r="R12" s="252">
        <f>IFERROR(Q12/K12,"-")</f>
        <v>0.1161230195713</v>
      </c>
      <c r="S12" s="343">
        <f>SUM(S6:S11)</f>
        <v>26496425</v>
      </c>
      <c r="T12" s="343">
        <f>IFERROR(S12/K12,"-")</f>
        <v>4938.7558247903</v>
      </c>
      <c r="U12" s="343">
        <f>IFERROR(S12/Q12,"-")</f>
        <v>42530.377207063</v>
      </c>
      <c r="V12" s="343">
        <f>S12-G12</f>
        <v>11356119</v>
      </c>
      <c r="W12" s="256">
        <f>S12/G12</f>
        <v>1.7500587504638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207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181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208</v>
      </c>
      <c r="C6" s="347" t="s">
        <v>209</v>
      </c>
      <c r="D6" s="347" t="s">
        <v>210</v>
      </c>
      <c r="E6" s="175" t="s">
        <v>211</v>
      </c>
      <c r="F6" s="175" t="s">
        <v>188</v>
      </c>
      <c r="G6" s="340">
        <v>0</v>
      </c>
      <c r="H6" s="176">
        <v>0</v>
      </c>
      <c r="I6" s="176">
        <v>0</v>
      </c>
      <c r="J6" s="176">
        <v>0</v>
      </c>
      <c r="K6" s="177">
        <v>3</v>
      </c>
      <c r="L6" s="179" t="str">
        <f>IFERROR(K6/J6,"-")</f>
        <v>-</v>
      </c>
      <c r="M6" s="176">
        <v>0</v>
      </c>
      <c r="N6" s="176">
        <v>1</v>
      </c>
      <c r="O6" s="179">
        <f>IFERROR(M6/(K6),"-")</f>
        <v>0</v>
      </c>
      <c r="P6" s="180">
        <f>IFERROR(G6/SUM(K6:K6),"-")</f>
        <v>0</v>
      </c>
      <c r="Q6" s="181">
        <v>0</v>
      </c>
      <c r="R6" s="179">
        <f>IF(K6=0,"-",Q6/K6)</f>
        <v>0</v>
      </c>
      <c r="S6" s="345"/>
      <c r="T6" s="346">
        <f>IFERROR(S6/K6,"-")</f>
        <v>0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>
        <f>IF(K6=0,"",IF(AH6=0,"",(AH6/K6)))</f>
        <v>0</v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>
        <v>2</v>
      </c>
      <c r="AR6" s="197">
        <f>IF(K6=0,"",IF(AQ6=0,"",(AQ6/K6)))</f>
        <v>0.66666666666667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1</v>
      </c>
      <c r="BA6" s="203">
        <f>IF(K6=0,"",IF(AZ6=0,"",(AZ6/K6)))</f>
        <v>0.33333333333333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212</v>
      </c>
      <c r="C7" s="347" t="s">
        <v>209</v>
      </c>
      <c r="D7" s="347" t="s">
        <v>210</v>
      </c>
      <c r="E7" s="175" t="s">
        <v>213</v>
      </c>
      <c r="F7" s="175" t="s">
        <v>188</v>
      </c>
      <c r="G7" s="340">
        <v>0</v>
      </c>
      <c r="H7" s="176">
        <v>0</v>
      </c>
      <c r="I7" s="176">
        <v>0</v>
      </c>
      <c r="J7" s="176">
        <v>0</v>
      </c>
      <c r="K7" s="177">
        <v>45</v>
      </c>
      <c r="L7" s="179" t="str">
        <f>IFERROR(K7/J7,"-")</f>
        <v>-</v>
      </c>
      <c r="M7" s="176">
        <v>0</v>
      </c>
      <c r="N7" s="176">
        <v>9</v>
      </c>
      <c r="O7" s="179">
        <f>IFERROR(M7/(K7),"-")</f>
        <v>0</v>
      </c>
      <c r="P7" s="180">
        <f>IFERROR(G7/SUM(K7:K7),"-")</f>
        <v>0</v>
      </c>
      <c r="Q7" s="181">
        <v>0</v>
      </c>
      <c r="R7" s="179">
        <f>IF(K7=0,"-",Q7/K7)</f>
        <v>0</v>
      </c>
      <c r="S7" s="345"/>
      <c r="T7" s="346">
        <f>IFERROR(S7/K7,"-")</f>
        <v>0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>
        <v>7</v>
      </c>
      <c r="Z7" s="185">
        <f>IF(K7=0,"",IF(Y7=0,"",(Y7/K7)))</f>
        <v>0.15555555555556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19</v>
      </c>
      <c r="AI7" s="191">
        <f>IF(K7=0,"",IF(AH7=0,"",(AH7/K7)))</f>
        <v>0.42222222222222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5</v>
      </c>
      <c r="AR7" s="197">
        <f>IF(K7=0,"",IF(AQ7=0,"",(AQ7/K7)))</f>
        <v>0.11111111111111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9</v>
      </c>
      <c r="BA7" s="203">
        <f>IF(K7=0,"",IF(AZ7=0,"",(AZ7/K7)))</f>
        <v>0.2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5</v>
      </c>
      <c r="BJ7" s="209">
        <f>IF(K7=0,"",IF(BI7=0,"",(BI7/K7)))</f>
        <v>0.11111111111111</v>
      </c>
      <c r="BK7" s="210"/>
      <c r="BL7" s="211">
        <f>IFERROR(BK7/BI7,"-")</f>
        <v>0</v>
      </c>
      <c r="BM7" s="212"/>
      <c r="BN7" s="213">
        <f>IFERROR(BM7/BI7,"-")</f>
        <v>0</v>
      </c>
      <c r="BO7" s="214"/>
      <c r="BP7" s="214"/>
      <c r="BQ7" s="214"/>
      <c r="BR7" s="215"/>
      <c r="BS7" s="216">
        <f>IF(K7=0,"",IF(BR7=0,"",(BR7/K7)))</f>
        <v>0</v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214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48</v>
      </c>
      <c r="L10" s="252" t="str">
        <f>IFERROR(K10/J10,"-")</f>
        <v>-</v>
      </c>
      <c r="M10" s="253">
        <f>SUM(M6:M9)</f>
        <v>0</v>
      </c>
      <c r="N10" s="253">
        <f>SUM(N6:N9)</f>
        <v>10</v>
      </c>
      <c r="O10" s="252">
        <f>IFERROR(M10/K10,"-")</f>
        <v>0</v>
      </c>
      <c r="P10" s="254">
        <f>IFERROR(G10/K10,"-")</f>
        <v>0</v>
      </c>
      <c r="Q10" s="255">
        <f>SUM(Q6:Q9)</f>
        <v>0</v>
      </c>
      <c r="R10" s="252">
        <f>IFERROR(Q10/K10,"-")</f>
        <v>0</v>
      </c>
      <c r="S10" s="343">
        <f>SUM(S6:S9)</f>
        <v>0</v>
      </c>
      <c r="T10" s="343">
        <f>IFERROR(S10/K10,"-")</f>
        <v>0</v>
      </c>
      <c r="U10" s="343" t="str">
        <f>IFERROR(S10/Q10,"-")</f>
        <v>-</v>
      </c>
      <c r="V10" s="343">
        <f>S10-G10</f>
        <v>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