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<sst xmlns="http://schemas.openxmlformats.org/spreadsheetml/2006/main" uniqueCount="221">
  <si>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</si>
  <si>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</si>
  <si>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</si>
  <si>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</si>
  <si>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</si>
  <si>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</si>
  <si>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</si>
  <si>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</si>
  <si>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</si>
  <si>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</si>
  <si>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</si>
  <si>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</si>
  <si>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</si>
  <si>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</si>
  <si>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</si>
  <si>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</si>
  <si>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</si>
  <si>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</si>
  <si>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</si>
  <si>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</si>
  <si>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</si>
  <si>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</si>
  <si>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</si>
  <si>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</si>
  <si>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</si>
  <si>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</si>
  <si>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</si>
  <si>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</si>
  <si>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</si>
  <si>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03月</t>
  </si>
  <si>
    <t>アイメール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</si>
  <si>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</si>
  <si>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</si>
  <si>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</si>
  <si>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</si>
  <si>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</si>
  <si>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</si>
  <si>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</si>
  <si>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</si>
  <si>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</si>
  <si>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</si>
  <si>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</si>
  <si>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</si>
  <si>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</si>
  <si>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</si>
  <si>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</si>
  <si>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</si>
  <si>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</si>
  <si>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</si>
  <si>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</si>
  <si>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</si>
  <si>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</si>
  <si>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</si>
  <si>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</si>
  <si>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</si>
  <si>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</si>
  <si>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</si>
  <si>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</si>
  <si>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</si>
  <si>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</si>
  <si>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</si>
  <si>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</si>
  <si>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</si>
  <si>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</si>
  <si>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</si>
  <si>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sms_w620</t>
  </si>
  <si>
    <t>デリヘル版2（妃ひかり）</t>
  </si>
  <si>
    <t>学生いませんギャルもいません熟女熟女熟女熟女</t>
  </si>
  <si>
    <t>i38</t>
  </si>
  <si>
    <t>スポニチ関東</t>
  </si>
  <si>
    <t>4C終面全5段</t>
  </si>
  <si>
    <t>3月13日(土)</t>
  </si>
  <si>
    <t>sms_w621</t>
  </si>
  <si>
    <t>スポニチ関西</t>
  </si>
  <si>
    <t>sms_w622</t>
  </si>
  <si>
    <t>スポニチ西部</t>
  </si>
  <si>
    <t>sms_w623</t>
  </si>
  <si>
    <t>スポニチ北海道</t>
  </si>
  <si>
    <t>smss2307</t>
  </si>
  <si>
    <t>(空電共通)</t>
  </si>
  <si>
    <t>空電</t>
  </si>
  <si>
    <t>空電(共通)</t>
  </si>
  <si>
    <t>sms_w630</t>
  </si>
  <si>
    <t>i34</t>
  </si>
  <si>
    <t>ニッカン西部</t>
  </si>
  <si>
    <t>全5段つかみ3回</t>
  </si>
  <si>
    <t>smss2311</t>
  </si>
  <si>
    <t>sms_w631</t>
  </si>
  <si>
    <t>デリヘル版3（推川ゆうり）</t>
  </si>
  <si>
    <t>70歳までの出会いリクルート</t>
  </si>
  <si>
    <t>GOGO(i31)</t>
  </si>
  <si>
    <t>smss2312</t>
  </si>
  <si>
    <t>sms_w632</t>
  </si>
  <si>
    <t>右女3スマホ（NEW)（広瀬結香）</t>
  </si>
  <si>
    <t>訳アリだから女性から誘われる</t>
  </si>
  <si>
    <t>smss2313</t>
  </si>
  <si>
    <t>sms_w633</t>
  </si>
  <si>
    <t>お祭り版（妃ひかり）</t>
  </si>
  <si>
    <t>出会い祭り</t>
  </si>
  <si>
    <t>smss2314</t>
  </si>
  <si>
    <t>sms_w634</t>
  </si>
  <si>
    <t>デリヘル版2（山口椿）</t>
  </si>
  <si>
    <t>1日1回かんたん出会い隙間時間に少しだけでOK</t>
  </si>
  <si>
    <t>smss2315</t>
  </si>
  <si>
    <t>sms_w624</t>
  </si>
  <si>
    <t>①求人風（妃ひかり）</t>
  </si>
  <si>
    <t>①求む！５０歳以上の女性と…</t>
  </si>
  <si>
    <t>デイリースポーツ関西</t>
  </si>
  <si>
    <t>半2段つかみ20段保証</t>
  </si>
  <si>
    <t>20段保証</t>
  </si>
  <si>
    <t>sms_w625</t>
  </si>
  <si>
    <t>②旧デイリー風（推川ゆうり）</t>
  </si>
  <si>
    <t>②ねぇ昨日4人も会っちゃいましたよ</t>
  </si>
  <si>
    <t>sms_w626</t>
  </si>
  <si>
    <t>③興奮版（広瀬結香）</t>
  </si>
  <si>
    <t>③70歳までの出会いリクルート</t>
  </si>
  <si>
    <t>sms_w627</t>
  </si>
  <si>
    <t>④右女3（妃ひかり）</t>
  </si>
  <si>
    <t>④男性求む</t>
  </si>
  <si>
    <t>smss2308</t>
  </si>
  <si>
    <t>sms_w628</t>
  </si>
  <si>
    <t>全5段</t>
  </si>
  <si>
    <t>3月21日(日)</t>
  </si>
  <si>
    <t>smss2309</t>
  </si>
  <si>
    <t>sms_w629</t>
  </si>
  <si>
    <t>3月07日(日)</t>
  </si>
  <si>
    <t>smss2310</t>
  </si>
  <si>
    <t>sms_w635</t>
  </si>
  <si>
    <t>九スポ</t>
  </si>
  <si>
    <t>記事枠</t>
  </si>
  <si>
    <t>3月28日(日)</t>
  </si>
  <si>
    <t>smss2316</t>
  </si>
  <si>
    <t>新聞 TOTAL</t>
  </si>
  <si>
    <t>●雑誌 広告</t>
  </si>
  <si>
    <t>sms_w618</t>
  </si>
  <si>
    <t>芸文社</t>
  </si>
  <si>
    <t>求人風（推川ゆうり）</t>
  </si>
  <si>
    <t>50〜70代男性限定！熟女好きな男性募集中！</t>
  </si>
  <si>
    <t>カミオン</t>
  </si>
  <si>
    <t>4C1P</t>
  </si>
  <si>
    <t>3月01日(月)</t>
  </si>
  <si>
    <t>smss2298</t>
  </si>
  <si>
    <t>smss2302</t>
  </si>
  <si>
    <t>いろいろ</t>
  </si>
  <si>
    <t>企画枠ラーメン信夫</t>
  </si>
  <si>
    <t>実話カタログ企画</t>
  </si>
  <si>
    <t>企画枠</t>
  </si>
  <si>
    <t>sms_a1065</t>
  </si>
  <si>
    <t>コアマガジン</t>
  </si>
  <si>
    <t>5P_着エロ画像メイン(妃ひかり)</t>
  </si>
  <si>
    <t>実話BUNKA超タブー</t>
  </si>
  <si>
    <t>1C5P</t>
  </si>
  <si>
    <t>3月02日(火)</t>
  </si>
  <si>
    <t>smss2303</t>
  </si>
  <si>
    <t>sms_a1066</t>
  </si>
  <si>
    <t>大洋図書</t>
  </si>
  <si>
    <t>5P風俗(妃さん)</t>
  </si>
  <si>
    <t>ナックルズ極ベスト</t>
  </si>
  <si>
    <t>3月15日(月)</t>
  </si>
  <si>
    <t>smss2304</t>
  </si>
  <si>
    <t>sms_a1067</t>
  </si>
  <si>
    <t>2P_対談風原稿_アイ</t>
  </si>
  <si>
    <t>別冊ラヴァーズ</t>
  </si>
  <si>
    <t>1C2P</t>
  </si>
  <si>
    <t>3月22日(月)</t>
  </si>
  <si>
    <t>smss2305</t>
  </si>
  <si>
    <t>雑誌 TOTAL</t>
  </si>
  <si>
    <t>●DVD 広告</t>
  </si>
  <si>
    <t>sms_a1063</t>
  </si>
  <si>
    <t>若生出版</t>
  </si>
  <si>
    <t>DVD4コマ</t>
  </si>
  <si>
    <t>A4判、書店売</t>
  </si>
  <si>
    <t>mv20i</t>
  </si>
  <si>
    <t>絶対美人secret</t>
  </si>
  <si>
    <t>DVD袋表4C＋コンテンツ枠</t>
  </si>
  <si>
    <t>3月11日(木)</t>
  </si>
  <si>
    <t>smss2300</t>
  </si>
  <si>
    <t>sms_a1064</t>
  </si>
  <si>
    <t>三和出版</t>
  </si>
  <si>
    <t>DVD漫画まさお</t>
  </si>
  <si>
    <t>A4変形判、ＣＶＳフル、860円、4c56P+1c32P</t>
  </si>
  <si>
    <t>MEN'S DVD</t>
  </si>
  <si>
    <t>DVD貼付け面4C1/3P</t>
  </si>
  <si>
    <t>3月29日(月)</t>
  </si>
  <si>
    <t>smss2301</t>
  </si>
  <si>
    <t>DVD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</si>
  <si>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</si>
  <si>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</si>
  <si>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</si>
  <si>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</si>
  <si>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</si>
  <si>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</si>
  <si>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</si>
  <si>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</si>
  <si>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3/1～3/31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</si>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</sst>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26</v>
      </c>
      <c r="D6" s="330">
        <v>1520000</v>
      </c>
      <c r="E6" s="79">
        <v>0</v>
      </c>
      <c r="F6" s="79">
        <v>0</v>
      </c>
      <c r="G6" s="79">
        <v>1308</v>
      </c>
      <c r="H6" s="89">
        <v>135</v>
      </c>
      <c r="I6" s="90">
        <v>0</v>
      </c>
      <c r="J6" s="143">
        <f>H6+I6</f>
        <v>135</v>
      </c>
      <c r="K6" s="80">
        <f>IFERROR(J6/G6,"-")</f>
        <v>0.10321100917431</v>
      </c>
      <c r="L6" s="79">
        <v>7</v>
      </c>
      <c r="M6" s="79">
        <v>32</v>
      </c>
      <c r="N6" s="80">
        <f>IFERROR(L6/J6,"-")</f>
        <v>0.051851851851852</v>
      </c>
      <c r="O6" s="81">
        <f>IFERROR(D6/J6,"-")</f>
        <v>11259.259259259</v>
      </c>
      <c r="P6" s="82">
        <v>17</v>
      </c>
      <c r="Q6" s="80">
        <f>IFERROR(P6/J6,"-")</f>
        <v>0.12592592592593</v>
      </c>
      <c r="R6" s="335">
        <v>406500</v>
      </c>
      <c r="S6" s="336">
        <f>IFERROR(R6/J6,"-")</f>
        <v>3011.1111111111</v>
      </c>
      <c r="T6" s="336">
        <f>IFERROR(R6/P6,"-")</f>
        <v>23911.764705882</v>
      </c>
      <c r="U6" s="330">
        <f>IFERROR(R6-D6,"-")</f>
        <v>-1113500</v>
      </c>
      <c r="V6" s="83">
        <f>R6/D6</f>
        <v>0.26743421052632</v>
      </c>
      <c r="W6" s="77"/>
      <c r="X6" s="142"/>
    </row>
    <row r="7" spans="1:24">
      <c r="A7" s="78"/>
      <c r="B7" s="84" t="s">
        <v>24</v>
      </c>
      <c r="C7" s="84">
        <v>9</v>
      </c>
      <c r="D7" s="330">
        <v>340000</v>
      </c>
      <c r="E7" s="79">
        <v>0</v>
      </c>
      <c r="F7" s="79">
        <v>0</v>
      </c>
      <c r="G7" s="79">
        <v>368</v>
      </c>
      <c r="H7" s="89">
        <v>93</v>
      </c>
      <c r="I7" s="90">
        <v>0</v>
      </c>
      <c r="J7" s="143">
        <f>H7+I7</f>
        <v>93</v>
      </c>
      <c r="K7" s="80">
        <f>IFERROR(J7/G7,"-")</f>
        <v>0.25271739130435</v>
      </c>
      <c r="L7" s="79">
        <v>10</v>
      </c>
      <c r="M7" s="79">
        <v>19</v>
      </c>
      <c r="N7" s="80">
        <f>IFERROR(L7/J7,"-")</f>
        <v>0.10752688172043</v>
      </c>
      <c r="O7" s="81">
        <f>IFERROR(D7/J7,"-")</f>
        <v>3655.9139784946</v>
      </c>
      <c r="P7" s="82">
        <v>20</v>
      </c>
      <c r="Q7" s="80">
        <f>IFERROR(P7/J7,"-")</f>
        <v>0.21505376344086</v>
      </c>
      <c r="R7" s="335">
        <v>1339000</v>
      </c>
      <c r="S7" s="336">
        <f>IFERROR(R7/J7,"-")</f>
        <v>14397.849462366</v>
      </c>
      <c r="T7" s="336">
        <f>IFERROR(R7/P7,"-")</f>
        <v>66950</v>
      </c>
      <c r="U7" s="330">
        <f>IFERROR(R7-D7,"-")</f>
        <v>999000</v>
      </c>
      <c r="V7" s="83">
        <f>R7/D7</f>
        <v>3.9382352941176</v>
      </c>
      <c r="W7" s="77"/>
      <c r="X7" s="142"/>
    </row>
    <row r="8" spans="1:24">
      <c r="A8" s="78"/>
      <c r="B8" s="84" t="s">
        <v>25</v>
      </c>
      <c r="C8" s="84">
        <v>4</v>
      </c>
      <c r="D8" s="330">
        <v>190000</v>
      </c>
      <c r="E8" s="79">
        <v>0</v>
      </c>
      <c r="F8" s="79">
        <v>0</v>
      </c>
      <c r="G8" s="79">
        <v>637</v>
      </c>
      <c r="H8" s="89">
        <v>207</v>
      </c>
      <c r="I8" s="90">
        <v>2</v>
      </c>
      <c r="J8" s="143">
        <f>H8+I8</f>
        <v>209</v>
      </c>
      <c r="K8" s="80">
        <f>IFERROR(J8/G8,"-")</f>
        <v>0.32810047095761</v>
      </c>
      <c r="L8" s="79">
        <v>14</v>
      </c>
      <c r="M8" s="79">
        <v>52</v>
      </c>
      <c r="N8" s="80">
        <f>IFERROR(L8/J8,"-")</f>
        <v>0.066985645933014</v>
      </c>
      <c r="O8" s="81">
        <f>IFERROR(D8/J8,"-")</f>
        <v>909.09090909091</v>
      </c>
      <c r="P8" s="82">
        <v>9</v>
      </c>
      <c r="Q8" s="80">
        <f>IFERROR(P8/J8,"-")</f>
        <v>0.043062200956938</v>
      </c>
      <c r="R8" s="335">
        <v>316000</v>
      </c>
      <c r="S8" s="336">
        <f>IFERROR(R8/J8,"-")</f>
        <v>1511.961722488</v>
      </c>
      <c r="T8" s="336">
        <f>IFERROR(R8/P8,"-")</f>
        <v>35111.111111111</v>
      </c>
      <c r="U8" s="330">
        <f>IFERROR(R8-D8,"-")</f>
        <v>126000</v>
      </c>
      <c r="V8" s="83">
        <f>R8/D8</f>
        <v>1.6631578947368</v>
      </c>
      <c r="W8" s="77"/>
      <c r="X8" s="142"/>
    </row>
    <row r="9" spans="1:24">
      <c r="A9" s="78"/>
      <c r="B9" s="84" t="s">
        <v>26</v>
      </c>
      <c r="C9" s="84">
        <v>2</v>
      </c>
      <c r="D9" s="330">
        <v>3000</v>
      </c>
      <c r="E9" s="79">
        <v>0</v>
      </c>
      <c r="F9" s="79">
        <v>0</v>
      </c>
      <c r="G9" s="79">
        <v>1714</v>
      </c>
      <c r="H9" s="89">
        <v>7</v>
      </c>
      <c r="I9" s="90">
        <v>0</v>
      </c>
      <c r="J9" s="143">
        <f>H9+I9</f>
        <v>7</v>
      </c>
      <c r="K9" s="80">
        <f>IFERROR(J9/G9,"-")</f>
        <v>0.0040840140023337</v>
      </c>
      <c r="L9" s="79">
        <v>0</v>
      </c>
      <c r="M9" s="79">
        <v>2</v>
      </c>
      <c r="N9" s="80">
        <f>IFERROR(L9/J9,"-")</f>
        <v>0</v>
      </c>
      <c r="O9" s="81">
        <f>IFERROR(D9/J9,"-")</f>
        <v>428.57142857143</v>
      </c>
      <c r="P9" s="82">
        <v>0</v>
      </c>
      <c r="Q9" s="80">
        <f>IFERROR(P9/J9,"-")</f>
        <v>0</v>
      </c>
      <c r="R9" s="335">
        <v>0</v>
      </c>
      <c r="S9" s="336">
        <f>IFERROR(R9/J9,"-")</f>
        <v>0</v>
      </c>
      <c r="T9" s="336" t="str">
        <f>IFERROR(R9/P9,"-")</f>
        <v>-</v>
      </c>
      <c r="U9" s="330">
        <f>IFERROR(R9-D9,"-")</f>
        <v>-3000</v>
      </c>
      <c r="V9" s="83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10333642</v>
      </c>
      <c r="E10" s="79">
        <v>0</v>
      </c>
      <c r="F10" s="79">
        <v>0</v>
      </c>
      <c r="G10" s="79">
        <v>395218</v>
      </c>
      <c r="H10" s="89">
        <v>3365</v>
      </c>
      <c r="I10" s="90">
        <v>126</v>
      </c>
      <c r="J10" s="143">
        <f>H10+I10</f>
        <v>3491</v>
      </c>
      <c r="K10" s="80">
        <f>IFERROR(J10/G10,"-")</f>
        <v>0.0088330997069972</v>
      </c>
      <c r="L10" s="79">
        <v>82</v>
      </c>
      <c r="M10" s="79">
        <v>1477</v>
      </c>
      <c r="N10" s="80">
        <f>IFERROR(L10/J10,"-")</f>
        <v>0.023488971641364</v>
      </c>
      <c r="O10" s="81">
        <f>IFERROR(D10/J10,"-")</f>
        <v>2960.0807791464</v>
      </c>
      <c r="P10" s="82">
        <v>411</v>
      </c>
      <c r="Q10" s="80">
        <f>IFERROR(P10/J10,"-")</f>
        <v>0.11773130908049</v>
      </c>
      <c r="R10" s="335">
        <v>18452160</v>
      </c>
      <c r="S10" s="336">
        <f>IFERROR(R10/J10,"-")</f>
        <v>5285.6373531939</v>
      </c>
      <c r="T10" s="336">
        <f>IFERROR(R10/P10,"-")</f>
        <v>44895.766423358</v>
      </c>
      <c r="U10" s="330">
        <f>IFERROR(R10-D10,"-")</f>
        <v>8118518</v>
      </c>
      <c r="V10" s="83">
        <f>R10/D10</f>
        <v>1.785639564444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37</v>
      </c>
      <c r="I11" s="90">
        <v>4</v>
      </c>
      <c r="J11" s="143">
        <f>H11+I11</f>
        <v>41</v>
      </c>
      <c r="K11" s="80" t="str">
        <f>IFERROR(J11/G11,"-")</f>
        <v>-</v>
      </c>
      <c r="L11" s="79">
        <v>0</v>
      </c>
      <c r="M11" s="79">
        <v>6</v>
      </c>
      <c r="N11" s="80">
        <f>IFERROR(L11/J11,"-")</f>
        <v>0</v>
      </c>
      <c r="O11" s="81">
        <f>IFERROR(D11/J11,"-")</f>
        <v>0</v>
      </c>
      <c r="P11" s="82">
        <v>2</v>
      </c>
      <c r="Q11" s="80">
        <f>IFERROR(P11/J11,"-")</f>
        <v>0.048780487804878</v>
      </c>
      <c r="R11" s="335">
        <v>12000</v>
      </c>
      <c r="S11" s="336">
        <f>IFERROR(R11/J11,"-")</f>
        <v>292.68292682927</v>
      </c>
      <c r="T11" s="336">
        <f>IFERROR(R11/P11,"-")</f>
        <v>6000</v>
      </c>
      <c r="U11" s="330">
        <f>IFERROR(R11-D11,"-")</f>
        <v>12000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12386642</v>
      </c>
      <c r="E14" s="41">
        <f>SUM(E6:E12)</f>
        <v>0</v>
      </c>
      <c r="F14" s="41">
        <f>SUM(F6:F12)</f>
        <v>0</v>
      </c>
      <c r="G14" s="41">
        <f>SUM(G6:G12)</f>
        <v>399245</v>
      </c>
      <c r="H14" s="41">
        <f>SUM(H6:H12)</f>
        <v>3844</v>
      </c>
      <c r="I14" s="41">
        <f>SUM(I6:I12)</f>
        <v>132</v>
      </c>
      <c r="J14" s="41">
        <f>SUM(J6:J12)</f>
        <v>3976</v>
      </c>
      <c r="K14" s="42">
        <f>IFERROR(J14/G14,"-")</f>
        <v>0.0099587972297712</v>
      </c>
      <c r="L14" s="76">
        <f>SUM(L6:L12)</f>
        <v>113</v>
      </c>
      <c r="M14" s="76">
        <f>SUM(M6:M12)</f>
        <v>1588</v>
      </c>
      <c r="N14" s="42">
        <f>IFERROR(L14/J14,"-")</f>
        <v>0.028420523138833</v>
      </c>
      <c r="O14" s="43">
        <f>IFERROR(D14/J14,"-")</f>
        <v>3115.3526156942</v>
      </c>
      <c r="P14" s="44">
        <f>SUM(P6:P12)</f>
        <v>459</v>
      </c>
      <c r="Q14" s="42">
        <f>IFERROR(P14/J14,"-")</f>
        <v>0.11544265593561</v>
      </c>
      <c r="R14" s="333">
        <f>SUM(R6:R12)</f>
        <v>20525660</v>
      </c>
      <c r="S14" s="333">
        <f>IFERROR(R14/J14,"-")</f>
        <v>5162.3893360161</v>
      </c>
      <c r="T14" s="333">
        <f>IFERROR(P14/P14,"-")</f>
        <v>1</v>
      </c>
      <c r="U14" s="333">
        <f>SUM(U6:U12)</f>
        <v>8139018</v>
      </c>
      <c r="V14" s="45">
        <f>IFERROR(R14/D14,"-")</f>
        <v>1.6570802643687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0.13428571428571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700000</v>
      </c>
      <c r="K6" s="79">
        <v>0</v>
      </c>
      <c r="L6" s="79">
        <v>0</v>
      </c>
      <c r="M6" s="79">
        <v>132</v>
      </c>
      <c r="N6" s="89">
        <v>13</v>
      </c>
      <c r="O6" s="90">
        <v>0</v>
      </c>
      <c r="P6" s="91">
        <f>N6+O6</f>
        <v>13</v>
      </c>
      <c r="Q6" s="80">
        <f>IFERROR(P6/M6,"-")</f>
        <v>0.098484848484848</v>
      </c>
      <c r="R6" s="79">
        <v>0</v>
      </c>
      <c r="S6" s="79">
        <v>2</v>
      </c>
      <c r="T6" s="80">
        <f>IFERROR(R6/(P6),"-")</f>
        <v>0</v>
      </c>
      <c r="U6" s="336">
        <f>IFERROR(J6/SUM(N6:O10),"-")</f>
        <v>12068.965517241</v>
      </c>
      <c r="V6" s="82">
        <v>1</v>
      </c>
      <c r="W6" s="80">
        <f>IF(P6=0,"-",V6/P6)</f>
        <v>0.076923076923077</v>
      </c>
      <c r="X6" s="335">
        <v>21000</v>
      </c>
      <c r="Y6" s="336">
        <f>IFERROR(X6/P6,"-")</f>
        <v>1615.3846153846</v>
      </c>
      <c r="Z6" s="336">
        <f>IFERROR(X6/V6,"-")</f>
        <v>21000</v>
      </c>
      <c r="AA6" s="330">
        <f>SUM(X6:X10)-SUM(J6:J10)</f>
        <v>-606000</v>
      </c>
      <c r="AB6" s="83">
        <f>SUM(X6:X10)/SUM(J6:J10)</f>
        <v>0.13428571428571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0.076923076923077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0.23076923076923</v>
      </c>
      <c r="BG6" s="110">
        <v>1</v>
      </c>
      <c r="BH6" s="112">
        <f>IFERROR(BG6/BE6,"-")</f>
        <v>0.33333333333333</v>
      </c>
      <c r="BI6" s="113">
        <v>10000</v>
      </c>
      <c r="BJ6" s="114">
        <f>IFERROR(BI6/BE6,"-")</f>
        <v>3333.3333333333</v>
      </c>
      <c r="BK6" s="115"/>
      <c r="BL6" s="115"/>
      <c r="BM6" s="115">
        <v>1</v>
      </c>
      <c r="BN6" s="117">
        <v>5</v>
      </c>
      <c r="BO6" s="118">
        <f>IF(P6=0,"",IF(BN6=0,"",(BN6/P6)))</f>
        <v>0.38461538461538</v>
      </c>
      <c r="BP6" s="119">
        <v>1</v>
      </c>
      <c r="BQ6" s="120">
        <f>IFERROR(BP6/BN6,"-")</f>
        <v>0.2</v>
      </c>
      <c r="BR6" s="121">
        <v>21000</v>
      </c>
      <c r="BS6" s="122">
        <f>IFERROR(BR6/BN6,"-")</f>
        <v>4200</v>
      </c>
      <c r="BT6" s="123"/>
      <c r="BU6" s="123"/>
      <c r="BV6" s="123">
        <v>1</v>
      </c>
      <c r="BW6" s="124">
        <v>3</v>
      </c>
      <c r="BX6" s="125">
        <f>IF(P6=0,"",IF(BW6=0,"",(BW6/P6)))</f>
        <v>0.23076923076923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0.076923076923077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21000</v>
      </c>
      <c r="CQ6" s="139">
        <v>21000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68</v>
      </c>
      <c r="G7" s="88" t="s">
        <v>73</v>
      </c>
      <c r="H7" s="88" t="s">
        <v>70</v>
      </c>
      <c r="I7" s="348" t="s">
        <v>71</v>
      </c>
      <c r="J7" s="330"/>
      <c r="K7" s="79">
        <v>0</v>
      </c>
      <c r="L7" s="79">
        <v>0</v>
      </c>
      <c r="M7" s="79">
        <v>144</v>
      </c>
      <c r="N7" s="89">
        <v>9</v>
      </c>
      <c r="O7" s="90">
        <v>0</v>
      </c>
      <c r="P7" s="91">
        <f>N7+O7</f>
        <v>9</v>
      </c>
      <c r="Q7" s="80">
        <f>IFERROR(P7/M7,"-")</f>
        <v>0.0625</v>
      </c>
      <c r="R7" s="79">
        <v>0</v>
      </c>
      <c r="S7" s="79">
        <v>3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4</v>
      </c>
      <c r="BO7" s="118">
        <f>IF(P7=0,"",IF(BN7=0,"",(BN7/P7)))</f>
        <v>0.44444444444444</v>
      </c>
      <c r="BP7" s="119">
        <v>1</v>
      </c>
      <c r="BQ7" s="120">
        <f>IFERROR(BP7/BN7,"-")</f>
        <v>0.25</v>
      </c>
      <c r="BR7" s="121">
        <v>3000</v>
      </c>
      <c r="BS7" s="122">
        <f>IFERROR(BR7/BN7,"-")</f>
        <v>750</v>
      </c>
      <c r="BT7" s="123">
        <v>1</v>
      </c>
      <c r="BU7" s="123"/>
      <c r="BV7" s="123"/>
      <c r="BW7" s="124">
        <v>5</v>
      </c>
      <c r="BX7" s="125">
        <f>IF(P7=0,"",IF(BW7=0,"",(BW7/P7)))</f>
        <v>0.55555555555556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68</v>
      </c>
      <c r="G8" s="88" t="s">
        <v>75</v>
      </c>
      <c r="H8" s="88" t="s">
        <v>70</v>
      </c>
      <c r="I8" s="348" t="s">
        <v>71</v>
      </c>
      <c r="J8" s="330"/>
      <c r="K8" s="79">
        <v>0</v>
      </c>
      <c r="L8" s="79">
        <v>0</v>
      </c>
      <c r="M8" s="79">
        <v>49</v>
      </c>
      <c r="N8" s="89">
        <v>7</v>
      </c>
      <c r="O8" s="90">
        <v>0</v>
      </c>
      <c r="P8" s="91">
        <f>N8+O8</f>
        <v>7</v>
      </c>
      <c r="Q8" s="80">
        <f>IFERROR(P8/M8,"-")</f>
        <v>0.14285714285714</v>
      </c>
      <c r="R8" s="79">
        <v>0</v>
      </c>
      <c r="S8" s="79">
        <v>2</v>
      </c>
      <c r="T8" s="80">
        <f>IFERROR(R8/(P8),"-")</f>
        <v>0</v>
      </c>
      <c r="U8" s="336"/>
      <c r="V8" s="82">
        <v>2</v>
      </c>
      <c r="W8" s="80">
        <f>IF(P8=0,"-",V8/P8)</f>
        <v>0.28571428571429</v>
      </c>
      <c r="X8" s="335">
        <v>15000</v>
      </c>
      <c r="Y8" s="336">
        <f>IFERROR(X8/P8,"-")</f>
        <v>2142.8571428571</v>
      </c>
      <c r="Z8" s="336">
        <f>IFERROR(X8/V8,"-")</f>
        <v>7500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0.14285714285714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0.14285714285714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5</v>
      </c>
      <c r="BX8" s="125">
        <f>IF(P8=0,"",IF(BW8=0,"",(BW8/P8)))</f>
        <v>0.71428571428571</v>
      </c>
      <c r="BY8" s="126">
        <v>2</v>
      </c>
      <c r="BZ8" s="127">
        <f>IFERROR(BY8/BW8,"-")</f>
        <v>0.4</v>
      </c>
      <c r="CA8" s="128">
        <v>15000</v>
      </c>
      <c r="CB8" s="129">
        <f>IFERROR(CA8/BW8,"-")</f>
        <v>3000</v>
      </c>
      <c r="CC8" s="130">
        <v>1</v>
      </c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15000</v>
      </c>
      <c r="CQ8" s="139">
        <v>12000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76</v>
      </c>
      <c r="C9" s="347"/>
      <c r="D9" s="347" t="s">
        <v>66</v>
      </c>
      <c r="E9" s="347" t="s">
        <v>67</v>
      </c>
      <c r="F9" s="347" t="s">
        <v>68</v>
      </c>
      <c r="G9" s="88" t="s">
        <v>77</v>
      </c>
      <c r="H9" s="88" t="s">
        <v>70</v>
      </c>
      <c r="I9" s="348" t="s">
        <v>71</v>
      </c>
      <c r="J9" s="330"/>
      <c r="K9" s="79">
        <v>0</v>
      </c>
      <c r="L9" s="79">
        <v>0</v>
      </c>
      <c r="M9" s="79">
        <v>28</v>
      </c>
      <c r="N9" s="89">
        <v>3</v>
      </c>
      <c r="O9" s="90">
        <v>0</v>
      </c>
      <c r="P9" s="91">
        <f>N9+O9</f>
        <v>3</v>
      </c>
      <c r="Q9" s="80">
        <f>IFERROR(P9/M9,"-")</f>
        <v>0.10714285714286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0.33333333333333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0.66666666666667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78</v>
      </c>
      <c r="C10" s="347"/>
      <c r="D10" s="347" t="s">
        <v>79</v>
      </c>
      <c r="E10" s="347" t="s">
        <v>79</v>
      </c>
      <c r="F10" s="347" t="s">
        <v>80</v>
      </c>
      <c r="G10" s="88" t="s">
        <v>81</v>
      </c>
      <c r="H10" s="88"/>
      <c r="I10" s="88"/>
      <c r="J10" s="330"/>
      <c r="K10" s="79">
        <v>0</v>
      </c>
      <c r="L10" s="79">
        <v>0</v>
      </c>
      <c r="M10" s="79">
        <v>43</v>
      </c>
      <c r="N10" s="89">
        <v>26</v>
      </c>
      <c r="O10" s="90">
        <v>0</v>
      </c>
      <c r="P10" s="91">
        <f>N10+O10</f>
        <v>26</v>
      </c>
      <c r="Q10" s="80">
        <f>IFERROR(P10/M10,"-")</f>
        <v>0.6046511627907</v>
      </c>
      <c r="R10" s="79">
        <v>1</v>
      </c>
      <c r="S10" s="79">
        <v>4</v>
      </c>
      <c r="T10" s="80">
        <f>IFERROR(R10/(P10),"-")</f>
        <v>0.038461538461538</v>
      </c>
      <c r="U10" s="336"/>
      <c r="V10" s="82">
        <v>2</v>
      </c>
      <c r="W10" s="80">
        <f>IF(P10=0,"-",V10/P10)</f>
        <v>0.076923076923077</v>
      </c>
      <c r="X10" s="335">
        <v>58000</v>
      </c>
      <c r="Y10" s="336">
        <f>IFERROR(X10/P10,"-")</f>
        <v>2230.7692307692</v>
      </c>
      <c r="Z10" s="336">
        <f>IFERROR(X10/V10,"-")</f>
        <v>29000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0.038461538461538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0.15384615384615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9</v>
      </c>
      <c r="BO10" s="118">
        <f>IF(P10=0,"",IF(BN10=0,"",(BN10/P10)))</f>
        <v>0.34615384615385</v>
      </c>
      <c r="BP10" s="119">
        <v>1</v>
      </c>
      <c r="BQ10" s="120">
        <f>IFERROR(BP10/BN10,"-")</f>
        <v>0.11111111111111</v>
      </c>
      <c r="BR10" s="121">
        <v>24000</v>
      </c>
      <c r="BS10" s="122">
        <f>IFERROR(BR10/BN10,"-")</f>
        <v>2666.6666666667</v>
      </c>
      <c r="BT10" s="123"/>
      <c r="BU10" s="123"/>
      <c r="BV10" s="123">
        <v>1</v>
      </c>
      <c r="BW10" s="124">
        <v>8</v>
      </c>
      <c r="BX10" s="125">
        <f>IF(P10=0,"",IF(BW10=0,"",(BW10/P10)))</f>
        <v>0.30769230769231</v>
      </c>
      <c r="BY10" s="126">
        <v>2</v>
      </c>
      <c r="BZ10" s="127">
        <f>IFERROR(BY10/BW10,"-")</f>
        <v>0.25</v>
      </c>
      <c r="CA10" s="128">
        <v>58000</v>
      </c>
      <c r="CB10" s="129">
        <f>IFERROR(CA10/BW10,"-")</f>
        <v>7250</v>
      </c>
      <c r="CC10" s="130"/>
      <c r="CD10" s="130"/>
      <c r="CE10" s="130">
        <v>2</v>
      </c>
      <c r="CF10" s="131">
        <v>4</v>
      </c>
      <c r="CG10" s="132">
        <f>IF(P10=0,"",IF(CF10=0,"",(CF10/P10)))</f>
        <v>0.15384615384615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2</v>
      </c>
      <c r="CP10" s="139">
        <v>58000</v>
      </c>
      <c r="CQ10" s="139">
        <v>38000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0.344</v>
      </c>
      <c r="B11" s="347" t="s">
        <v>82</v>
      </c>
      <c r="C11" s="347"/>
      <c r="D11" s="347" t="s">
        <v>66</v>
      </c>
      <c r="E11" s="347" t="s">
        <v>67</v>
      </c>
      <c r="F11" s="347" t="s">
        <v>83</v>
      </c>
      <c r="G11" s="88" t="s">
        <v>84</v>
      </c>
      <c r="H11" s="88" t="s">
        <v>85</v>
      </c>
      <c r="I11" s="88"/>
      <c r="J11" s="330">
        <v>250000</v>
      </c>
      <c r="K11" s="79">
        <v>0</v>
      </c>
      <c r="L11" s="79">
        <v>0</v>
      </c>
      <c r="M11" s="79">
        <v>12</v>
      </c>
      <c r="N11" s="89">
        <v>2</v>
      </c>
      <c r="O11" s="90">
        <v>0</v>
      </c>
      <c r="P11" s="91">
        <f>N11+O11</f>
        <v>2</v>
      </c>
      <c r="Q11" s="80">
        <f>IFERROR(P11/M11,"-")</f>
        <v>0.16666666666667</v>
      </c>
      <c r="R11" s="79">
        <v>0</v>
      </c>
      <c r="S11" s="79">
        <v>1</v>
      </c>
      <c r="T11" s="80">
        <f>IFERROR(R11/(P11),"-")</f>
        <v>0</v>
      </c>
      <c r="U11" s="336">
        <f>IFERROR(J11/SUM(N11:O20),"-")</f>
        <v>11363.636363636</v>
      </c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>
        <f>SUM(X11:X20)-SUM(J11:J20)</f>
        <v>-164000</v>
      </c>
      <c r="AB11" s="83">
        <f>SUM(X11:X20)/SUM(J11:J20)</f>
        <v>0.344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86</v>
      </c>
      <c r="C12" s="347"/>
      <c r="D12" s="347" t="s">
        <v>66</v>
      </c>
      <c r="E12" s="347" t="s">
        <v>67</v>
      </c>
      <c r="F12" s="347" t="s">
        <v>80</v>
      </c>
      <c r="G12" s="88"/>
      <c r="H12" s="88"/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87</v>
      </c>
      <c r="C13" s="347"/>
      <c r="D13" s="347" t="s">
        <v>88</v>
      </c>
      <c r="E13" s="347" t="s">
        <v>89</v>
      </c>
      <c r="F13" s="347" t="s">
        <v>90</v>
      </c>
      <c r="G13" s="88" t="s">
        <v>84</v>
      </c>
      <c r="H13" s="88" t="s">
        <v>85</v>
      </c>
      <c r="I13" s="88"/>
      <c r="J13" s="330"/>
      <c r="K13" s="79">
        <v>0</v>
      </c>
      <c r="L13" s="79">
        <v>0</v>
      </c>
      <c r="M13" s="79">
        <v>30</v>
      </c>
      <c r="N13" s="89">
        <v>4</v>
      </c>
      <c r="O13" s="90">
        <v>0</v>
      </c>
      <c r="P13" s="91">
        <f>N13+O13</f>
        <v>4</v>
      </c>
      <c r="Q13" s="80">
        <f>IFERROR(P13/M13,"-")</f>
        <v>0.13333333333333</v>
      </c>
      <c r="R13" s="79">
        <v>0</v>
      </c>
      <c r="S13" s="79">
        <v>1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0.5</v>
      </c>
      <c r="BG13" s="110">
        <v>1</v>
      </c>
      <c r="BH13" s="112">
        <f>IFERROR(BG13/BE13,"-")</f>
        <v>0.5</v>
      </c>
      <c r="BI13" s="113">
        <v>3000</v>
      </c>
      <c r="BJ13" s="114">
        <f>IFERROR(BI13/BE13,"-")</f>
        <v>1500</v>
      </c>
      <c r="BK13" s="115">
        <v>1</v>
      </c>
      <c r="BL13" s="115"/>
      <c r="BM13" s="115"/>
      <c r="BN13" s="117">
        <v>1</v>
      </c>
      <c r="BO13" s="118">
        <f>IF(P13=0,"",IF(BN13=0,"",(BN13/P13)))</f>
        <v>0.25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0.25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>
        <v>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91</v>
      </c>
      <c r="C14" s="347"/>
      <c r="D14" s="347" t="s">
        <v>88</v>
      </c>
      <c r="E14" s="347" t="s">
        <v>89</v>
      </c>
      <c r="F14" s="347" t="s">
        <v>80</v>
      </c>
      <c r="G14" s="88"/>
      <c r="H14" s="88"/>
      <c r="I14" s="88"/>
      <c r="J14" s="330"/>
      <c r="K14" s="79">
        <v>0</v>
      </c>
      <c r="L14" s="79">
        <v>0</v>
      </c>
      <c r="M14" s="79">
        <v>0</v>
      </c>
      <c r="N14" s="89">
        <v>1</v>
      </c>
      <c r="O14" s="90">
        <v>0</v>
      </c>
      <c r="P14" s="91">
        <f>N14+O14</f>
        <v>1</v>
      </c>
      <c r="Q14" s="80" t="str">
        <f>IFERROR(P14/M14,"-")</f>
        <v>-</v>
      </c>
      <c r="R14" s="79">
        <v>1</v>
      </c>
      <c r="S14" s="79">
        <v>0</v>
      </c>
      <c r="T14" s="80">
        <f>IFERROR(R14/(P14),"-")</f>
        <v>1</v>
      </c>
      <c r="U14" s="336"/>
      <c r="V14" s="82">
        <v>0</v>
      </c>
      <c r="W14" s="80">
        <f>IF(P14=0,"-",V14/P14)</f>
        <v>0</v>
      </c>
      <c r="X14" s="335">
        <v>40000</v>
      </c>
      <c r="Y14" s="336">
        <f>IFERROR(X14/P14,"-")</f>
        <v>40000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1</v>
      </c>
      <c r="BP14" s="119">
        <v>1</v>
      </c>
      <c r="BQ14" s="120">
        <f>IFERROR(BP14/BN14,"-")</f>
        <v>1</v>
      </c>
      <c r="BR14" s="121">
        <v>149000</v>
      </c>
      <c r="BS14" s="122">
        <f>IFERROR(BR14/BN14,"-")</f>
        <v>149000</v>
      </c>
      <c r="BT14" s="123"/>
      <c r="BU14" s="123"/>
      <c r="BV14" s="123">
        <v>1</v>
      </c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40000</v>
      </c>
      <c r="CQ14" s="139">
        <v>149000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92</v>
      </c>
      <c r="C15" s="347"/>
      <c r="D15" s="347" t="s">
        <v>93</v>
      </c>
      <c r="E15" s="347" t="s">
        <v>94</v>
      </c>
      <c r="F15" s="347" t="s">
        <v>83</v>
      </c>
      <c r="G15" s="88" t="s">
        <v>84</v>
      </c>
      <c r="H15" s="88" t="s">
        <v>85</v>
      </c>
      <c r="I15" s="88"/>
      <c r="J15" s="330"/>
      <c r="K15" s="79">
        <v>0</v>
      </c>
      <c r="L15" s="79">
        <v>0</v>
      </c>
      <c r="M15" s="79">
        <v>7</v>
      </c>
      <c r="N15" s="89">
        <v>1</v>
      </c>
      <c r="O15" s="90">
        <v>0</v>
      </c>
      <c r="P15" s="91">
        <f>N15+O15</f>
        <v>1</v>
      </c>
      <c r="Q15" s="80">
        <f>IFERROR(P15/M15,"-")</f>
        <v>0.14285714285714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1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95</v>
      </c>
      <c r="C16" s="347"/>
      <c r="D16" s="347" t="s">
        <v>93</v>
      </c>
      <c r="E16" s="347" t="s">
        <v>94</v>
      </c>
      <c r="F16" s="347" t="s">
        <v>80</v>
      </c>
      <c r="G16" s="88"/>
      <c r="H16" s="88"/>
      <c r="I16" s="88"/>
      <c r="J16" s="330"/>
      <c r="K16" s="79">
        <v>0</v>
      </c>
      <c r="L16" s="79">
        <v>0</v>
      </c>
      <c r="M16" s="79">
        <v>6</v>
      </c>
      <c r="N16" s="89">
        <v>1</v>
      </c>
      <c r="O16" s="90">
        <v>0</v>
      </c>
      <c r="P16" s="91">
        <f>N16+O16</f>
        <v>1</v>
      </c>
      <c r="Q16" s="80">
        <f>IFERROR(P16/M16,"-")</f>
        <v>0.16666666666667</v>
      </c>
      <c r="R16" s="79">
        <v>0</v>
      </c>
      <c r="S16" s="79">
        <v>1</v>
      </c>
      <c r="T16" s="80">
        <f>IFERROR(R16/(P16),"-")</f>
        <v>0</v>
      </c>
      <c r="U16" s="336"/>
      <c r="V16" s="82">
        <v>1</v>
      </c>
      <c r="W16" s="80">
        <f>IF(P16=0,"-",V16/P16)</f>
        <v>1</v>
      </c>
      <c r="X16" s="335">
        <v>36000</v>
      </c>
      <c r="Y16" s="336">
        <f>IFERROR(X16/P16,"-")</f>
        <v>36000</v>
      </c>
      <c r="Z16" s="336">
        <f>IFERROR(X16/V16,"-")</f>
        <v>36000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1</v>
      </c>
      <c r="BP16" s="119">
        <v>1</v>
      </c>
      <c r="BQ16" s="120">
        <f>IFERROR(BP16/BN16,"-")</f>
        <v>1</v>
      </c>
      <c r="BR16" s="121">
        <v>36000</v>
      </c>
      <c r="BS16" s="122">
        <f>IFERROR(BR16/BN16,"-")</f>
        <v>36000</v>
      </c>
      <c r="BT16" s="123"/>
      <c r="BU16" s="123"/>
      <c r="BV16" s="123">
        <v>1</v>
      </c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36000</v>
      </c>
      <c r="CQ16" s="139">
        <v>36000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96</v>
      </c>
      <c r="C17" s="347"/>
      <c r="D17" s="347" t="s">
        <v>97</v>
      </c>
      <c r="E17" s="347" t="s">
        <v>98</v>
      </c>
      <c r="F17" s="347" t="s">
        <v>90</v>
      </c>
      <c r="G17" s="88" t="s">
        <v>84</v>
      </c>
      <c r="H17" s="88" t="s">
        <v>85</v>
      </c>
      <c r="I17" s="88"/>
      <c r="J17" s="330"/>
      <c r="K17" s="79">
        <v>0</v>
      </c>
      <c r="L17" s="79">
        <v>0</v>
      </c>
      <c r="M17" s="79">
        <v>41</v>
      </c>
      <c r="N17" s="89">
        <v>2</v>
      </c>
      <c r="O17" s="90">
        <v>0</v>
      </c>
      <c r="P17" s="91">
        <f>N17+O17</f>
        <v>2</v>
      </c>
      <c r="Q17" s="80">
        <f>IFERROR(P17/M17,"-")</f>
        <v>0.048780487804878</v>
      </c>
      <c r="R17" s="79">
        <v>0</v>
      </c>
      <c r="S17" s="79">
        <v>1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1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99</v>
      </c>
      <c r="C18" s="347"/>
      <c r="D18" s="347" t="s">
        <v>97</v>
      </c>
      <c r="E18" s="347" t="s">
        <v>98</v>
      </c>
      <c r="F18" s="347" t="s">
        <v>80</v>
      </c>
      <c r="G18" s="88"/>
      <c r="H18" s="88"/>
      <c r="I18" s="88"/>
      <c r="J18" s="330"/>
      <c r="K18" s="79">
        <v>0</v>
      </c>
      <c r="L18" s="79">
        <v>0</v>
      </c>
      <c r="M18" s="79">
        <v>5</v>
      </c>
      <c r="N18" s="89">
        <v>4</v>
      </c>
      <c r="O18" s="90">
        <v>0</v>
      </c>
      <c r="P18" s="91">
        <f>N18+O18</f>
        <v>4</v>
      </c>
      <c r="Q18" s="80">
        <f>IFERROR(P18/M18,"-")</f>
        <v>0.8</v>
      </c>
      <c r="R18" s="79">
        <v>0</v>
      </c>
      <c r="S18" s="79">
        <v>0</v>
      </c>
      <c r="T18" s="80">
        <f>IFERROR(R18/(P18),"-")</f>
        <v>0</v>
      </c>
      <c r="U18" s="336"/>
      <c r="V18" s="82">
        <v>1</v>
      </c>
      <c r="W18" s="80">
        <f>IF(P18=0,"-",V18/P18)</f>
        <v>0.25</v>
      </c>
      <c r="X18" s="335">
        <v>10000</v>
      </c>
      <c r="Y18" s="336">
        <f>IFERROR(X18/P18,"-")</f>
        <v>2500</v>
      </c>
      <c r="Z18" s="336">
        <f>IFERROR(X18/V18,"-")</f>
        <v>10000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0.25</v>
      </c>
      <c r="BP18" s="119">
        <v>1</v>
      </c>
      <c r="BQ18" s="120">
        <f>IFERROR(BP18/BN18,"-")</f>
        <v>1</v>
      </c>
      <c r="BR18" s="121">
        <v>235000</v>
      </c>
      <c r="BS18" s="122">
        <f>IFERROR(BR18/BN18,"-")</f>
        <v>235000</v>
      </c>
      <c r="BT18" s="123"/>
      <c r="BU18" s="123"/>
      <c r="BV18" s="123">
        <v>1</v>
      </c>
      <c r="BW18" s="124">
        <v>3</v>
      </c>
      <c r="BX18" s="125">
        <f>IF(P18=0,"",IF(BW18=0,"",(BW18/P18)))</f>
        <v>0.75</v>
      </c>
      <c r="BY18" s="126">
        <v>1</v>
      </c>
      <c r="BZ18" s="127">
        <f>IFERROR(BY18/BW18,"-")</f>
        <v>0.33333333333333</v>
      </c>
      <c r="CA18" s="128">
        <v>10000</v>
      </c>
      <c r="CB18" s="129">
        <f>IFERROR(CA18/BW18,"-")</f>
        <v>3333.3333333333</v>
      </c>
      <c r="CC18" s="130"/>
      <c r="CD18" s="130">
        <v>1</v>
      </c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10000</v>
      </c>
      <c r="CQ18" s="139">
        <v>235000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347" t="s">
        <v>100</v>
      </c>
      <c r="C19" s="347"/>
      <c r="D19" s="347" t="s">
        <v>101</v>
      </c>
      <c r="E19" s="347" t="s">
        <v>102</v>
      </c>
      <c r="F19" s="347" t="s">
        <v>83</v>
      </c>
      <c r="G19" s="88" t="s">
        <v>84</v>
      </c>
      <c r="H19" s="88" t="s">
        <v>85</v>
      </c>
      <c r="I19" s="88"/>
      <c r="J19" s="330"/>
      <c r="K19" s="79">
        <v>0</v>
      </c>
      <c r="L19" s="79">
        <v>0</v>
      </c>
      <c r="M19" s="79">
        <v>8</v>
      </c>
      <c r="N19" s="89">
        <v>3</v>
      </c>
      <c r="O19" s="90">
        <v>0</v>
      </c>
      <c r="P19" s="91">
        <f>N19+O19</f>
        <v>3</v>
      </c>
      <c r="Q19" s="80">
        <f>IFERROR(P19/M19,"-")</f>
        <v>0.375</v>
      </c>
      <c r="R19" s="79">
        <v>0</v>
      </c>
      <c r="S19" s="79">
        <v>2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0.66666666666667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0.33333333333333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103</v>
      </c>
      <c r="C20" s="347"/>
      <c r="D20" s="347" t="s">
        <v>101</v>
      </c>
      <c r="E20" s="347" t="s">
        <v>102</v>
      </c>
      <c r="F20" s="347" t="s">
        <v>80</v>
      </c>
      <c r="G20" s="88"/>
      <c r="H20" s="88"/>
      <c r="I20" s="88"/>
      <c r="J20" s="330"/>
      <c r="K20" s="79">
        <v>0</v>
      </c>
      <c r="L20" s="79">
        <v>0</v>
      </c>
      <c r="M20" s="79">
        <v>10</v>
      </c>
      <c r="N20" s="89">
        <v>4</v>
      </c>
      <c r="O20" s="90">
        <v>0</v>
      </c>
      <c r="P20" s="91">
        <f>N20+O20</f>
        <v>4</v>
      </c>
      <c r="Q20" s="80">
        <f>IFERROR(P20/M20,"-")</f>
        <v>0.4</v>
      </c>
      <c r="R20" s="79">
        <v>0</v>
      </c>
      <c r="S20" s="79">
        <v>1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2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1</v>
      </c>
      <c r="CG20" s="132">
        <f>IF(P20=0,"",IF(CF20=0,"",(CF20/P20)))</f>
        <v>0.25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0.42</v>
      </c>
      <c r="B21" s="347" t="s">
        <v>104</v>
      </c>
      <c r="C21" s="347"/>
      <c r="D21" s="347" t="s">
        <v>105</v>
      </c>
      <c r="E21" s="347" t="s">
        <v>106</v>
      </c>
      <c r="F21" s="347" t="s">
        <v>68</v>
      </c>
      <c r="G21" s="88" t="s">
        <v>107</v>
      </c>
      <c r="H21" s="88" t="s">
        <v>108</v>
      </c>
      <c r="I21" s="88" t="s">
        <v>109</v>
      </c>
      <c r="J21" s="330">
        <v>300000</v>
      </c>
      <c r="K21" s="79">
        <v>0</v>
      </c>
      <c r="L21" s="79">
        <v>0</v>
      </c>
      <c r="M21" s="79">
        <v>73</v>
      </c>
      <c r="N21" s="89">
        <v>3</v>
      </c>
      <c r="O21" s="90">
        <v>0</v>
      </c>
      <c r="P21" s="91">
        <f>N21+O21</f>
        <v>3</v>
      </c>
      <c r="Q21" s="80">
        <f>IFERROR(P21/M21,"-")</f>
        <v>0.041095890410959</v>
      </c>
      <c r="R21" s="79">
        <v>0</v>
      </c>
      <c r="S21" s="79">
        <v>2</v>
      </c>
      <c r="T21" s="80">
        <f>IFERROR(R21/(P21),"-")</f>
        <v>0</v>
      </c>
      <c r="U21" s="336">
        <f>IFERROR(J21/SUM(N21:O25),"-")</f>
        <v>8823.5294117647</v>
      </c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>
        <f>SUM(X21:X25)-SUM(J21:J25)</f>
        <v>-174000</v>
      </c>
      <c r="AB21" s="83">
        <f>SUM(X21:X25)/SUM(J21:J25)</f>
        <v>0.42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0.33333333333333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2</v>
      </c>
      <c r="BX21" s="125">
        <f>IF(P21=0,"",IF(BW21=0,"",(BW21/P21)))</f>
        <v>0.66666666666667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110</v>
      </c>
      <c r="C22" s="347"/>
      <c r="D22" s="347" t="s">
        <v>111</v>
      </c>
      <c r="E22" s="347" t="s">
        <v>112</v>
      </c>
      <c r="F22" s="347" t="s">
        <v>68</v>
      </c>
      <c r="G22" s="88"/>
      <c r="H22" s="88" t="s">
        <v>108</v>
      </c>
      <c r="I22" s="88"/>
      <c r="J22" s="330"/>
      <c r="K22" s="79">
        <v>0</v>
      </c>
      <c r="L22" s="79">
        <v>0</v>
      </c>
      <c r="M22" s="79">
        <v>113</v>
      </c>
      <c r="N22" s="89">
        <v>6</v>
      </c>
      <c r="O22" s="90">
        <v>0</v>
      </c>
      <c r="P22" s="91">
        <f>N22+O22</f>
        <v>6</v>
      </c>
      <c r="Q22" s="80">
        <f>IFERROR(P22/M22,"-")</f>
        <v>0.053097345132743</v>
      </c>
      <c r="R22" s="79">
        <v>1</v>
      </c>
      <c r="S22" s="79">
        <v>2</v>
      </c>
      <c r="T22" s="80">
        <f>IFERROR(R22/(P22),"-")</f>
        <v>0.16666666666667</v>
      </c>
      <c r="U22" s="336"/>
      <c r="V22" s="82">
        <v>2</v>
      </c>
      <c r="W22" s="80">
        <f>IF(P22=0,"-",V22/P22)</f>
        <v>0.33333333333333</v>
      </c>
      <c r="X22" s="335">
        <v>11000</v>
      </c>
      <c r="Y22" s="336">
        <f>IFERROR(X22/P22,"-")</f>
        <v>1833.3333333333</v>
      </c>
      <c r="Z22" s="336">
        <f>IFERROR(X22/V22,"-")</f>
        <v>5500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0.33333333333333</v>
      </c>
      <c r="BG22" s="110">
        <v>1</v>
      </c>
      <c r="BH22" s="112">
        <f>IFERROR(BG22/BE22,"-")</f>
        <v>0.5</v>
      </c>
      <c r="BI22" s="113">
        <v>6000</v>
      </c>
      <c r="BJ22" s="114">
        <f>IFERROR(BI22/BE22,"-")</f>
        <v>3000</v>
      </c>
      <c r="BK22" s="115"/>
      <c r="BL22" s="115">
        <v>1</v>
      </c>
      <c r="BM22" s="115"/>
      <c r="BN22" s="117">
        <v>4</v>
      </c>
      <c r="BO22" s="118">
        <f>IF(P22=0,"",IF(BN22=0,"",(BN22/P22)))</f>
        <v>0.66666666666667</v>
      </c>
      <c r="BP22" s="119">
        <v>1</v>
      </c>
      <c r="BQ22" s="120">
        <f>IFERROR(BP22/BN22,"-")</f>
        <v>0.25</v>
      </c>
      <c r="BR22" s="121">
        <v>5000</v>
      </c>
      <c r="BS22" s="122">
        <f>IFERROR(BR22/BN22,"-")</f>
        <v>1250</v>
      </c>
      <c r="BT22" s="123"/>
      <c r="BU22" s="123">
        <v>1</v>
      </c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11000</v>
      </c>
      <c r="CQ22" s="139">
        <v>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113</v>
      </c>
      <c r="C23" s="347"/>
      <c r="D23" s="347" t="s">
        <v>114</v>
      </c>
      <c r="E23" s="347" t="s">
        <v>115</v>
      </c>
      <c r="F23" s="347" t="s">
        <v>68</v>
      </c>
      <c r="G23" s="88"/>
      <c r="H23" s="88" t="s">
        <v>108</v>
      </c>
      <c r="I23" s="88"/>
      <c r="J23" s="330"/>
      <c r="K23" s="79">
        <v>0</v>
      </c>
      <c r="L23" s="79">
        <v>0</v>
      </c>
      <c r="M23" s="79">
        <v>79</v>
      </c>
      <c r="N23" s="89">
        <v>4</v>
      </c>
      <c r="O23" s="90">
        <v>0</v>
      </c>
      <c r="P23" s="91">
        <f>N23+O23</f>
        <v>4</v>
      </c>
      <c r="Q23" s="80">
        <f>IFERROR(P23/M23,"-")</f>
        <v>0.050632911392405</v>
      </c>
      <c r="R23" s="79">
        <v>1</v>
      </c>
      <c r="S23" s="79">
        <v>2</v>
      </c>
      <c r="T23" s="80">
        <f>IFERROR(R23/(P23),"-")</f>
        <v>0.25</v>
      </c>
      <c r="U23" s="336"/>
      <c r="V23" s="82">
        <v>2</v>
      </c>
      <c r="W23" s="80">
        <f>IF(P23=0,"-",V23/P23)</f>
        <v>0.5</v>
      </c>
      <c r="X23" s="335">
        <v>46000</v>
      </c>
      <c r="Y23" s="336">
        <f>IFERROR(X23/P23,"-")</f>
        <v>11500</v>
      </c>
      <c r="Z23" s="336">
        <f>IFERROR(X23/V23,"-")</f>
        <v>23000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4</v>
      </c>
      <c r="BO23" s="118">
        <f>IF(P23=0,"",IF(BN23=0,"",(BN23/P23)))</f>
        <v>1</v>
      </c>
      <c r="BP23" s="119">
        <v>2</v>
      </c>
      <c r="BQ23" s="120">
        <f>IFERROR(BP23/BN23,"-")</f>
        <v>0.5</v>
      </c>
      <c r="BR23" s="121">
        <v>46000</v>
      </c>
      <c r="BS23" s="122">
        <f>IFERROR(BR23/BN23,"-")</f>
        <v>11500</v>
      </c>
      <c r="BT23" s="123">
        <v>1</v>
      </c>
      <c r="BU23" s="123"/>
      <c r="BV23" s="123">
        <v>1</v>
      </c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2</v>
      </c>
      <c r="CP23" s="139">
        <v>46000</v>
      </c>
      <c r="CQ23" s="139">
        <v>43000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116</v>
      </c>
      <c r="C24" s="347"/>
      <c r="D24" s="347" t="s">
        <v>117</v>
      </c>
      <c r="E24" s="347" t="s">
        <v>118</v>
      </c>
      <c r="F24" s="347" t="s">
        <v>68</v>
      </c>
      <c r="G24" s="88"/>
      <c r="H24" s="88" t="s">
        <v>108</v>
      </c>
      <c r="I24" s="88"/>
      <c r="J24" s="330"/>
      <c r="K24" s="79">
        <v>0</v>
      </c>
      <c r="L24" s="79">
        <v>0</v>
      </c>
      <c r="M24" s="79">
        <v>43</v>
      </c>
      <c r="N24" s="89">
        <v>4</v>
      </c>
      <c r="O24" s="90">
        <v>0</v>
      </c>
      <c r="P24" s="91">
        <f>N24+O24</f>
        <v>4</v>
      </c>
      <c r="Q24" s="80">
        <f>IFERROR(P24/M24,"-")</f>
        <v>0.093023255813953</v>
      </c>
      <c r="R24" s="79">
        <v>0</v>
      </c>
      <c r="S24" s="79">
        <v>1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30000</v>
      </c>
      <c r="Y24" s="336">
        <f>IFERROR(X24/P24,"-")</f>
        <v>7500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0.25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2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0.25</v>
      </c>
      <c r="BY24" s="126">
        <v>1</v>
      </c>
      <c r="BZ24" s="127">
        <f>IFERROR(BY24/BW24,"-")</f>
        <v>1</v>
      </c>
      <c r="CA24" s="128">
        <v>80000</v>
      </c>
      <c r="CB24" s="129">
        <f>IFERROR(CA24/BW24,"-")</f>
        <v>80000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30000</v>
      </c>
      <c r="CQ24" s="139">
        <v>80000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119</v>
      </c>
      <c r="C25" s="347"/>
      <c r="D25" s="347" t="s">
        <v>79</v>
      </c>
      <c r="E25" s="347" t="s">
        <v>79</v>
      </c>
      <c r="F25" s="347" t="s">
        <v>80</v>
      </c>
      <c r="G25" s="88"/>
      <c r="H25" s="88"/>
      <c r="I25" s="88"/>
      <c r="J25" s="330"/>
      <c r="K25" s="79">
        <v>0</v>
      </c>
      <c r="L25" s="79">
        <v>0</v>
      </c>
      <c r="M25" s="79">
        <v>45</v>
      </c>
      <c r="N25" s="89">
        <v>17</v>
      </c>
      <c r="O25" s="90">
        <v>0</v>
      </c>
      <c r="P25" s="91">
        <f>N25+O25</f>
        <v>17</v>
      </c>
      <c r="Q25" s="80">
        <f>IFERROR(P25/M25,"-")</f>
        <v>0.37777777777778</v>
      </c>
      <c r="R25" s="79">
        <v>2</v>
      </c>
      <c r="S25" s="79">
        <v>2</v>
      </c>
      <c r="T25" s="80">
        <f>IFERROR(R25/(P25),"-")</f>
        <v>0.11764705882353</v>
      </c>
      <c r="U25" s="336"/>
      <c r="V25" s="82">
        <v>0</v>
      </c>
      <c r="W25" s="80">
        <f>IF(P25=0,"-",V25/P25)</f>
        <v>0</v>
      </c>
      <c r="X25" s="335">
        <v>39000</v>
      </c>
      <c r="Y25" s="336">
        <f>IFERROR(X25/P25,"-")</f>
        <v>2294.1176470588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0.058823529411765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9</v>
      </c>
      <c r="BO25" s="118">
        <f>IF(P25=0,"",IF(BN25=0,"",(BN25/P25)))</f>
        <v>0.52941176470588</v>
      </c>
      <c r="BP25" s="119">
        <v>1</v>
      </c>
      <c r="BQ25" s="120">
        <f>IFERROR(BP25/BN25,"-")</f>
        <v>0.11111111111111</v>
      </c>
      <c r="BR25" s="121">
        <v>5000</v>
      </c>
      <c r="BS25" s="122">
        <f>IFERROR(BR25/BN25,"-")</f>
        <v>555.55555555556</v>
      </c>
      <c r="BT25" s="123">
        <v>1</v>
      </c>
      <c r="BU25" s="123"/>
      <c r="BV25" s="123"/>
      <c r="BW25" s="124">
        <v>4</v>
      </c>
      <c r="BX25" s="125">
        <f>IF(P25=0,"",IF(BW25=0,"",(BW25/P25)))</f>
        <v>0.23529411764706</v>
      </c>
      <c r="BY25" s="126">
        <v>1</v>
      </c>
      <c r="BZ25" s="127">
        <f>IFERROR(BY25/BW25,"-")</f>
        <v>0.25</v>
      </c>
      <c r="CA25" s="128">
        <v>56000</v>
      </c>
      <c r="CB25" s="129">
        <f>IFERROR(CA25/BW25,"-")</f>
        <v>14000</v>
      </c>
      <c r="CC25" s="130"/>
      <c r="CD25" s="130"/>
      <c r="CE25" s="130">
        <v>1</v>
      </c>
      <c r="CF25" s="131">
        <v>3</v>
      </c>
      <c r="CG25" s="132">
        <f>IF(P25=0,"",IF(CF25=0,"",(CF25/P25)))</f>
        <v>0.17647058823529</v>
      </c>
      <c r="CH25" s="133">
        <v>1</v>
      </c>
      <c r="CI25" s="134">
        <f>IFERROR(CH25/CF25,"-")</f>
        <v>0.33333333333333</v>
      </c>
      <c r="CJ25" s="135">
        <v>38000</v>
      </c>
      <c r="CK25" s="136">
        <f>IFERROR(CJ25/CF25,"-")</f>
        <v>12666.666666667</v>
      </c>
      <c r="CL25" s="137"/>
      <c r="CM25" s="137"/>
      <c r="CN25" s="137">
        <v>1</v>
      </c>
      <c r="CO25" s="138">
        <v>0</v>
      </c>
      <c r="CP25" s="139">
        <v>39000</v>
      </c>
      <c r="CQ25" s="139">
        <v>56000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0.025</v>
      </c>
      <c r="B26" s="347" t="s">
        <v>120</v>
      </c>
      <c r="C26" s="347"/>
      <c r="D26" s="347" t="s">
        <v>93</v>
      </c>
      <c r="E26" s="347" t="s">
        <v>94</v>
      </c>
      <c r="F26" s="347" t="s">
        <v>83</v>
      </c>
      <c r="G26" s="88" t="s">
        <v>69</v>
      </c>
      <c r="H26" s="88" t="s">
        <v>121</v>
      </c>
      <c r="I26" s="349" t="s">
        <v>122</v>
      </c>
      <c r="J26" s="330">
        <v>120000</v>
      </c>
      <c r="K26" s="79">
        <v>0</v>
      </c>
      <c r="L26" s="79">
        <v>0</v>
      </c>
      <c r="M26" s="79">
        <v>41</v>
      </c>
      <c r="N26" s="89">
        <v>2</v>
      </c>
      <c r="O26" s="90">
        <v>0</v>
      </c>
      <c r="P26" s="91">
        <f>N26+O26</f>
        <v>2</v>
      </c>
      <c r="Q26" s="80">
        <f>IFERROR(P26/M26,"-")</f>
        <v>0.048780487804878</v>
      </c>
      <c r="R26" s="79">
        <v>0</v>
      </c>
      <c r="S26" s="79">
        <v>0</v>
      </c>
      <c r="T26" s="80">
        <f>IFERROR(R26/(P26),"-")</f>
        <v>0</v>
      </c>
      <c r="U26" s="336">
        <f>IFERROR(J26/SUM(N26:O27),"-")</f>
        <v>30000</v>
      </c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>
        <f>SUM(X26:X27)-SUM(J26:J27)</f>
        <v>-117000</v>
      </c>
      <c r="AB26" s="83">
        <f>SUM(X26:X27)/SUM(J26:J27)</f>
        <v>0.025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123</v>
      </c>
      <c r="C27" s="347"/>
      <c r="D27" s="347" t="s">
        <v>93</v>
      </c>
      <c r="E27" s="347" t="s">
        <v>94</v>
      </c>
      <c r="F27" s="347" t="s">
        <v>80</v>
      </c>
      <c r="G27" s="88"/>
      <c r="H27" s="88"/>
      <c r="I27" s="88"/>
      <c r="J27" s="330"/>
      <c r="K27" s="79">
        <v>0</v>
      </c>
      <c r="L27" s="79">
        <v>0</v>
      </c>
      <c r="M27" s="79">
        <v>191</v>
      </c>
      <c r="N27" s="89">
        <v>2</v>
      </c>
      <c r="O27" s="90">
        <v>0</v>
      </c>
      <c r="P27" s="91">
        <f>N27+O27</f>
        <v>2</v>
      </c>
      <c r="Q27" s="80">
        <f>IFERROR(P27/M27,"-")</f>
        <v>0.010471204188482</v>
      </c>
      <c r="R27" s="79">
        <v>0</v>
      </c>
      <c r="S27" s="79">
        <v>0</v>
      </c>
      <c r="T27" s="80">
        <f>IFERROR(R27/(P27),"-")</f>
        <v>0</v>
      </c>
      <c r="U27" s="336"/>
      <c r="V27" s="82">
        <v>1</v>
      </c>
      <c r="W27" s="80">
        <f>IF(P27=0,"-",V27/P27)</f>
        <v>0.5</v>
      </c>
      <c r="X27" s="335">
        <v>3000</v>
      </c>
      <c r="Y27" s="336">
        <f>IFERROR(X27/P27,"-")</f>
        <v>1500</v>
      </c>
      <c r="Z27" s="336">
        <f>IFERROR(X27/V27,"-")</f>
        <v>3000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0.5</v>
      </c>
      <c r="BP27" s="119">
        <v>1</v>
      </c>
      <c r="BQ27" s="120">
        <f>IFERROR(BP27/BN27,"-")</f>
        <v>1</v>
      </c>
      <c r="BR27" s="121">
        <v>3000</v>
      </c>
      <c r="BS27" s="122">
        <f>IFERROR(BR27/BN27,"-")</f>
        <v>3000</v>
      </c>
      <c r="BT27" s="123">
        <v>1</v>
      </c>
      <c r="BU27" s="123"/>
      <c r="BV27" s="123"/>
      <c r="BW27" s="124">
        <v>1</v>
      </c>
      <c r="BX27" s="125">
        <f>IF(P27=0,"",IF(BW27=0,"",(BW27/P27)))</f>
        <v>0.5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3000</v>
      </c>
      <c r="CQ27" s="139">
        <v>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0.41666666666667</v>
      </c>
      <c r="B28" s="347" t="s">
        <v>124</v>
      </c>
      <c r="C28" s="347"/>
      <c r="D28" s="347" t="s">
        <v>93</v>
      </c>
      <c r="E28" s="347" t="s">
        <v>94</v>
      </c>
      <c r="F28" s="347" t="s">
        <v>90</v>
      </c>
      <c r="G28" s="88" t="s">
        <v>73</v>
      </c>
      <c r="H28" s="88" t="s">
        <v>121</v>
      </c>
      <c r="I28" s="349" t="s">
        <v>125</v>
      </c>
      <c r="J28" s="330">
        <v>150000</v>
      </c>
      <c r="K28" s="79">
        <v>0</v>
      </c>
      <c r="L28" s="79">
        <v>0</v>
      </c>
      <c r="M28" s="79">
        <v>153</v>
      </c>
      <c r="N28" s="89">
        <v>12</v>
      </c>
      <c r="O28" s="90">
        <v>0</v>
      </c>
      <c r="P28" s="91">
        <f>N28+O28</f>
        <v>12</v>
      </c>
      <c r="Q28" s="80">
        <f>IFERROR(P28/M28,"-")</f>
        <v>0.07843137254902</v>
      </c>
      <c r="R28" s="79">
        <v>0</v>
      </c>
      <c r="S28" s="79">
        <v>4</v>
      </c>
      <c r="T28" s="80">
        <f>IFERROR(R28/(P28),"-")</f>
        <v>0</v>
      </c>
      <c r="U28" s="336">
        <f>IFERROR(J28/SUM(N28:O29),"-")</f>
        <v>9375</v>
      </c>
      <c r="V28" s="82">
        <v>2</v>
      </c>
      <c r="W28" s="80">
        <f>IF(P28=0,"-",V28/P28)</f>
        <v>0.16666666666667</v>
      </c>
      <c r="X28" s="335">
        <v>26000</v>
      </c>
      <c r="Y28" s="336">
        <f>IFERROR(X28/P28,"-")</f>
        <v>2166.6666666667</v>
      </c>
      <c r="Z28" s="336">
        <f>IFERROR(X28/V28,"-")</f>
        <v>13000</v>
      </c>
      <c r="AA28" s="330">
        <f>SUM(X28:X29)-SUM(J28:J29)</f>
        <v>-87500</v>
      </c>
      <c r="AB28" s="83">
        <f>SUM(X28:X29)/SUM(J28:J29)</f>
        <v>0.41666666666667</v>
      </c>
      <c r="AC28" s="77"/>
      <c r="AD28" s="92">
        <v>1</v>
      </c>
      <c r="AE28" s="93">
        <f>IF(P28=0,"",IF(AD28=0,"",(AD28/P28)))</f>
        <v>0.083333333333333</v>
      </c>
      <c r="AF28" s="92"/>
      <c r="AG28" s="94">
        <f>IFERROR(AF28/AD28,"-")</f>
        <v>0</v>
      </c>
      <c r="AH28" s="95"/>
      <c r="AI28" s="96">
        <f>IFERROR(AH28/AD28,"-")</f>
        <v>0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5</v>
      </c>
      <c r="BF28" s="111">
        <f>IF(P28=0,"",IF(BE28=0,"",(BE28/P28)))</f>
        <v>0.41666666666667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5</v>
      </c>
      <c r="BO28" s="118">
        <f>IF(P28=0,"",IF(BN28=0,"",(BN28/P28)))</f>
        <v>0.41666666666667</v>
      </c>
      <c r="BP28" s="119">
        <v>1</v>
      </c>
      <c r="BQ28" s="120">
        <f>IFERROR(BP28/BN28,"-")</f>
        <v>0.2</v>
      </c>
      <c r="BR28" s="121">
        <v>11000</v>
      </c>
      <c r="BS28" s="122">
        <f>IFERROR(BR28/BN28,"-")</f>
        <v>2200</v>
      </c>
      <c r="BT28" s="123"/>
      <c r="BU28" s="123"/>
      <c r="BV28" s="123">
        <v>1</v>
      </c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0.083333333333333</v>
      </c>
      <c r="CH28" s="133">
        <v>1</v>
      </c>
      <c r="CI28" s="134">
        <f>IFERROR(CH28/CF28,"-")</f>
        <v>1</v>
      </c>
      <c r="CJ28" s="135">
        <v>15000</v>
      </c>
      <c r="CK28" s="136">
        <f>IFERROR(CJ28/CF28,"-")</f>
        <v>15000</v>
      </c>
      <c r="CL28" s="137"/>
      <c r="CM28" s="137"/>
      <c r="CN28" s="137">
        <v>1</v>
      </c>
      <c r="CO28" s="138">
        <v>2</v>
      </c>
      <c r="CP28" s="139">
        <v>26000</v>
      </c>
      <c r="CQ28" s="139">
        <v>15000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126</v>
      </c>
      <c r="C29" s="347"/>
      <c r="D29" s="347" t="s">
        <v>93</v>
      </c>
      <c r="E29" s="347" t="s">
        <v>94</v>
      </c>
      <c r="F29" s="347" t="s">
        <v>80</v>
      </c>
      <c r="G29" s="88"/>
      <c r="H29" s="88"/>
      <c r="I29" s="88"/>
      <c r="J29" s="330"/>
      <c r="K29" s="79">
        <v>0</v>
      </c>
      <c r="L29" s="79">
        <v>0</v>
      </c>
      <c r="M29" s="79">
        <v>7</v>
      </c>
      <c r="N29" s="89">
        <v>4</v>
      </c>
      <c r="O29" s="90">
        <v>0</v>
      </c>
      <c r="P29" s="91">
        <f>N29+O29</f>
        <v>4</v>
      </c>
      <c r="Q29" s="80">
        <f>IFERROR(P29/M29,"-")</f>
        <v>0.57142857142857</v>
      </c>
      <c r="R29" s="79">
        <v>1</v>
      </c>
      <c r="S29" s="79">
        <v>0</v>
      </c>
      <c r="T29" s="80">
        <f>IFERROR(R29/(P29),"-")</f>
        <v>0.25</v>
      </c>
      <c r="U29" s="336"/>
      <c r="V29" s="82">
        <v>2</v>
      </c>
      <c r="W29" s="80">
        <f>IF(P29=0,"-",V29/P29)</f>
        <v>0.5</v>
      </c>
      <c r="X29" s="335">
        <v>36500</v>
      </c>
      <c r="Y29" s="336">
        <f>IFERROR(X29/P29,"-")</f>
        <v>9125</v>
      </c>
      <c r="Z29" s="336">
        <f>IFERROR(X29/V29,"-")</f>
        <v>18250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4</v>
      </c>
      <c r="BX29" s="125">
        <f>IF(P29=0,"",IF(BW29=0,"",(BW29/P29)))</f>
        <v>1</v>
      </c>
      <c r="BY29" s="126">
        <v>2</v>
      </c>
      <c r="BZ29" s="127">
        <f>IFERROR(BY29/BW29,"-")</f>
        <v>0.5</v>
      </c>
      <c r="CA29" s="128">
        <v>36500</v>
      </c>
      <c r="CB29" s="129">
        <f>IFERROR(CA29/BW29,"-")</f>
        <v>9125</v>
      </c>
      <c r="CC29" s="130"/>
      <c r="CD29" s="130">
        <v>1</v>
      </c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36500</v>
      </c>
      <c r="CQ29" s="139">
        <v>26500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 t="str">
        <f>AB30</f>
        <v>0</v>
      </c>
      <c r="B30" s="347" t="s">
        <v>127</v>
      </c>
      <c r="C30" s="347"/>
      <c r="D30" s="347"/>
      <c r="E30" s="347"/>
      <c r="F30" s="347" t="s">
        <v>90</v>
      </c>
      <c r="G30" s="88" t="s">
        <v>128</v>
      </c>
      <c r="H30" s="88" t="s">
        <v>129</v>
      </c>
      <c r="I30" s="349" t="s">
        <v>130</v>
      </c>
      <c r="J30" s="330">
        <v>0</v>
      </c>
      <c r="K30" s="79">
        <v>0</v>
      </c>
      <c r="L30" s="79">
        <v>0</v>
      </c>
      <c r="M30" s="79">
        <v>48</v>
      </c>
      <c r="N30" s="89">
        <v>1</v>
      </c>
      <c r="O30" s="90">
        <v>0</v>
      </c>
      <c r="P30" s="91">
        <f>N30+O30</f>
        <v>1</v>
      </c>
      <c r="Q30" s="80">
        <f>IFERROR(P30/M30,"-")</f>
        <v>0.020833333333333</v>
      </c>
      <c r="R30" s="79">
        <v>0</v>
      </c>
      <c r="S30" s="79">
        <v>0</v>
      </c>
      <c r="T30" s="80">
        <f>IFERROR(R30/(P30),"-")</f>
        <v>0</v>
      </c>
      <c r="U30" s="336">
        <f>IFERROR(J30/SUM(N30:O31),"-")</f>
        <v>0</v>
      </c>
      <c r="V30" s="82">
        <v>1</v>
      </c>
      <c r="W30" s="80">
        <f>IF(P30=0,"-",V30/P30)</f>
        <v>1</v>
      </c>
      <c r="X30" s="335">
        <v>35000</v>
      </c>
      <c r="Y30" s="336">
        <f>IFERROR(X30/P30,"-")</f>
        <v>35000</v>
      </c>
      <c r="Z30" s="336">
        <f>IFERROR(X30/V30,"-")</f>
        <v>35000</v>
      </c>
      <c r="AA30" s="330">
        <f>SUM(X30:X31)-SUM(J30:J31)</f>
        <v>35000</v>
      </c>
      <c r="AB30" s="83" t="str">
        <f>SUM(X30:X31)/SUM(J30:J31)</f>
        <v>0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1</v>
      </c>
      <c r="BX30" s="125">
        <f>IF(P30=0,"",IF(BW30=0,"",(BW30/P30)))</f>
        <v>1</v>
      </c>
      <c r="BY30" s="126">
        <v>1</v>
      </c>
      <c r="BZ30" s="127">
        <f>IFERROR(BY30/BW30,"-")</f>
        <v>1</v>
      </c>
      <c r="CA30" s="128">
        <v>35000</v>
      </c>
      <c r="CB30" s="129">
        <f>IFERROR(CA30/BW30,"-")</f>
        <v>35000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35000</v>
      </c>
      <c r="CQ30" s="139">
        <v>35000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131</v>
      </c>
      <c r="C31" s="347"/>
      <c r="D31" s="347"/>
      <c r="E31" s="347"/>
      <c r="F31" s="347" t="s">
        <v>80</v>
      </c>
      <c r="G31" s="88"/>
      <c r="H31" s="88"/>
      <c r="I31" s="88"/>
      <c r="J31" s="330"/>
      <c r="K31" s="79">
        <v>0</v>
      </c>
      <c r="L31" s="79">
        <v>0</v>
      </c>
      <c r="M31" s="79">
        <v>0</v>
      </c>
      <c r="N31" s="89">
        <v>0</v>
      </c>
      <c r="O31" s="90">
        <v>0</v>
      </c>
      <c r="P31" s="91">
        <f>N31+O31</f>
        <v>0</v>
      </c>
      <c r="Q31" s="80" t="str">
        <f>IFERROR(P31/M31,"-")</f>
        <v>-</v>
      </c>
      <c r="R31" s="79">
        <v>0</v>
      </c>
      <c r="S31" s="79">
        <v>0</v>
      </c>
      <c r="T31" s="80" t="str">
        <f>IFERROR(R31/(P31),"-")</f>
        <v>-</v>
      </c>
      <c r="U31" s="336"/>
      <c r="V31" s="82">
        <v>0</v>
      </c>
      <c r="W31" s="80" t="str">
        <f>IF(P31=0,"-",V31/P31)</f>
        <v>-</v>
      </c>
      <c r="X31" s="335">
        <v>0</v>
      </c>
      <c r="Y31" s="336" t="str">
        <f>IFERROR(X31/P31,"-")</f>
        <v>-</v>
      </c>
      <c r="Z31" s="336" t="str">
        <f>IFERROR(X31/V31,"-")</f>
        <v>-</v>
      </c>
      <c r="AA31" s="33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30"/>
      <c r="B32" s="85"/>
      <c r="C32" s="86"/>
      <c r="D32" s="86"/>
      <c r="E32" s="86"/>
      <c r="F32" s="87"/>
      <c r="G32" s="88"/>
      <c r="H32" s="88"/>
      <c r="I32" s="88"/>
      <c r="J32" s="331"/>
      <c r="K32" s="34"/>
      <c r="L32" s="34"/>
      <c r="M32" s="31"/>
      <c r="N32" s="23"/>
      <c r="O32" s="23"/>
      <c r="P32" s="23"/>
      <c r="Q32" s="32"/>
      <c r="R32" s="32"/>
      <c r="S32" s="23"/>
      <c r="T32" s="32"/>
      <c r="U32" s="337"/>
      <c r="V32" s="25"/>
      <c r="W32" s="25"/>
      <c r="X32" s="337"/>
      <c r="Y32" s="337"/>
      <c r="Z32" s="337"/>
      <c r="AA32" s="337"/>
      <c r="AB32" s="33"/>
      <c r="AC32" s="57"/>
      <c r="AD32" s="61"/>
      <c r="AE32" s="62"/>
      <c r="AF32" s="61"/>
      <c r="AG32" s="65"/>
      <c r="AH32" s="66"/>
      <c r="AI32" s="67"/>
      <c r="AJ32" s="68"/>
      <c r="AK32" s="68"/>
      <c r="AL32" s="68"/>
      <c r="AM32" s="61"/>
      <c r="AN32" s="62"/>
      <c r="AO32" s="61"/>
      <c r="AP32" s="65"/>
      <c r="AQ32" s="66"/>
      <c r="AR32" s="67"/>
      <c r="AS32" s="68"/>
      <c r="AT32" s="68"/>
      <c r="AU32" s="68"/>
      <c r="AV32" s="61"/>
      <c r="AW32" s="62"/>
      <c r="AX32" s="61"/>
      <c r="AY32" s="65"/>
      <c r="AZ32" s="66"/>
      <c r="BA32" s="67"/>
      <c r="BB32" s="68"/>
      <c r="BC32" s="68"/>
      <c r="BD32" s="68"/>
      <c r="BE32" s="61"/>
      <c r="BF32" s="62"/>
      <c r="BG32" s="61"/>
      <c r="BH32" s="65"/>
      <c r="BI32" s="66"/>
      <c r="BJ32" s="67"/>
      <c r="BK32" s="68"/>
      <c r="BL32" s="68"/>
      <c r="BM32" s="68"/>
      <c r="BN32" s="63"/>
      <c r="BO32" s="64"/>
      <c r="BP32" s="61"/>
      <c r="BQ32" s="65"/>
      <c r="BR32" s="66"/>
      <c r="BS32" s="67"/>
      <c r="BT32" s="68"/>
      <c r="BU32" s="68"/>
      <c r="BV32" s="68"/>
      <c r="BW32" s="63"/>
      <c r="BX32" s="64"/>
      <c r="BY32" s="61"/>
      <c r="BZ32" s="65"/>
      <c r="CA32" s="66"/>
      <c r="CB32" s="67"/>
      <c r="CC32" s="68"/>
      <c r="CD32" s="68"/>
      <c r="CE32" s="68"/>
      <c r="CF32" s="63"/>
      <c r="CG32" s="64"/>
      <c r="CH32" s="61"/>
      <c r="CI32" s="65"/>
      <c r="CJ32" s="66"/>
      <c r="CK32" s="67"/>
      <c r="CL32" s="68"/>
      <c r="CM32" s="68"/>
      <c r="CN32" s="68"/>
      <c r="CO32" s="69"/>
      <c r="CP32" s="66"/>
      <c r="CQ32" s="66"/>
      <c r="CR32" s="66"/>
      <c r="CS32" s="70"/>
    </row>
    <row r="33" spans="1:98">
      <c r="A33" s="30"/>
      <c r="B33" s="37"/>
      <c r="C33" s="21"/>
      <c r="D33" s="21"/>
      <c r="E33" s="21"/>
      <c r="F33" s="22"/>
      <c r="G33" s="36"/>
      <c r="H33" s="36"/>
      <c r="I33" s="73"/>
      <c r="J33" s="332"/>
      <c r="K33" s="34"/>
      <c r="L33" s="34"/>
      <c r="M33" s="31"/>
      <c r="N33" s="23"/>
      <c r="O33" s="23"/>
      <c r="P33" s="23"/>
      <c r="Q33" s="32"/>
      <c r="R33" s="32"/>
      <c r="S33" s="23"/>
      <c r="T33" s="32"/>
      <c r="U33" s="337"/>
      <c r="V33" s="25"/>
      <c r="W33" s="25"/>
      <c r="X33" s="337"/>
      <c r="Y33" s="337"/>
      <c r="Z33" s="337"/>
      <c r="AA33" s="337"/>
      <c r="AB33" s="33"/>
      <c r="AC33" s="59"/>
      <c r="AD33" s="61"/>
      <c r="AE33" s="62"/>
      <c r="AF33" s="61"/>
      <c r="AG33" s="65"/>
      <c r="AH33" s="66"/>
      <c r="AI33" s="67"/>
      <c r="AJ33" s="68"/>
      <c r="AK33" s="68"/>
      <c r="AL33" s="68"/>
      <c r="AM33" s="61"/>
      <c r="AN33" s="62"/>
      <c r="AO33" s="61"/>
      <c r="AP33" s="65"/>
      <c r="AQ33" s="66"/>
      <c r="AR33" s="67"/>
      <c r="AS33" s="68"/>
      <c r="AT33" s="68"/>
      <c r="AU33" s="68"/>
      <c r="AV33" s="61"/>
      <c r="AW33" s="62"/>
      <c r="AX33" s="61"/>
      <c r="AY33" s="65"/>
      <c r="AZ33" s="66"/>
      <c r="BA33" s="67"/>
      <c r="BB33" s="68"/>
      <c r="BC33" s="68"/>
      <c r="BD33" s="68"/>
      <c r="BE33" s="61"/>
      <c r="BF33" s="62"/>
      <c r="BG33" s="61"/>
      <c r="BH33" s="65"/>
      <c r="BI33" s="66"/>
      <c r="BJ33" s="67"/>
      <c r="BK33" s="68"/>
      <c r="BL33" s="68"/>
      <c r="BM33" s="68"/>
      <c r="BN33" s="63"/>
      <c r="BO33" s="64"/>
      <c r="BP33" s="61"/>
      <c r="BQ33" s="65"/>
      <c r="BR33" s="66"/>
      <c r="BS33" s="67"/>
      <c r="BT33" s="68"/>
      <c r="BU33" s="68"/>
      <c r="BV33" s="68"/>
      <c r="BW33" s="63"/>
      <c r="BX33" s="64"/>
      <c r="BY33" s="61"/>
      <c r="BZ33" s="65"/>
      <c r="CA33" s="66"/>
      <c r="CB33" s="67"/>
      <c r="CC33" s="68"/>
      <c r="CD33" s="68"/>
      <c r="CE33" s="68"/>
      <c r="CF33" s="63"/>
      <c r="CG33" s="64"/>
      <c r="CH33" s="61"/>
      <c r="CI33" s="65"/>
      <c r="CJ33" s="66"/>
      <c r="CK33" s="67"/>
      <c r="CL33" s="68"/>
      <c r="CM33" s="68"/>
      <c r="CN33" s="68"/>
      <c r="CO33" s="69"/>
      <c r="CP33" s="66"/>
      <c r="CQ33" s="66"/>
      <c r="CR33" s="66"/>
      <c r="CS33" s="70"/>
    </row>
    <row r="34" spans="1:98">
      <c r="A34" s="19">
        <f>AB34</f>
        <v>0.26743421052632</v>
      </c>
      <c r="B34" s="39"/>
      <c r="C34" s="39"/>
      <c r="D34" s="39"/>
      <c r="E34" s="39"/>
      <c r="F34" s="39"/>
      <c r="G34" s="40" t="s">
        <v>132</v>
      </c>
      <c r="H34" s="40"/>
      <c r="I34" s="40"/>
      <c r="J34" s="333">
        <f>SUM(J6:J33)</f>
        <v>1520000</v>
      </c>
      <c r="K34" s="41">
        <f>SUM(K6:K33)</f>
        <v>0</v>
      </c>
      <c r="L34" s="41">
        <f>SUM(L6:L33)</f>
        <v>0</v>
      </c>
      <c r="M34" s="41">
        <f>SUM(M6:M33)</f>
        <v>1308</v>
      </c>
      <c r="N34" s="41">
        <f>SUM(N6:N33)</f>
        <v>135</v>
      </c>
      <c r="O34" s="41">
        <f>SUM(O6:O33)</f>
        <v>0</v>
      </c>
      <c r="P34" s="41">
        <f>SUM(P6:P33)</f>
        <v>135</v>
      </c>
      <c r="Q34" s="42">
        <f>IFERROR(P34/M34,"-")</f>
        <v>0.10321100917431</v>
      </c>
      <c r="R34" s="76">
        <f>SUM(R6:R33)</f>
        <v>7</v>
      </c>
      <c r="S34" s="76">
        <f>SUM(S6:S33)</f>
        <v>32</v>
      </c>
      <c r="T34" s="42">
        <f>IFERROR(R34/P34,"-")</f>
        <v>0.051851851851852</v>
      </c>
      <c r="U34" s="338">
        <f>IFERROR(J34/P34,"-")</f>
        <v>11259.259259259</v>
      </c>
      <c r="V34" s="44">
        <f>SUM(V6:V33)</f>
        <v>17</v>
      </c>
      <c r="W34" s="42">
        <f>IFERROR(V34/P34,"-")</f>
        <v>0.12592592592593</v>
      </c>
      <c r="X34" s="333">
        <f>SUM(X6:X33)</f>
        <v>406500</v>
      </c>
      <c r="Y34" s="333">
        <f>IFERROR(X34/P34,"-")</f>
        <v>3011.1111111111</v>
      </c>
      <c r="Z34" s="333">
        <f>IFERROR(X34/V34,"-")</f>
        <v>23911.764705882</v>
      </c>
      <c r="AA34" s="333">
        <f>X34-J34</f>
        <v>-1113500</v>
      </c>
      <c r="AB34" s="45">
        <f>X34/J34</f>
        <v>0.26743421052632</v>
      </c>
      <c r="AC34" s="58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20"/>
    <mergeCell ref="J11:J20"/>
    <mergeCell ref="U11:U20"/>
    <mergeCell ref="AA11:AA20"/>
    <mergeCell ref="AB11:AB20"/>
    <mergeCell ref="A21:A25"/>
    <mergeCell ref="J21:J25"/>
    <mergeCell ref="U21:U25"/>
    <mergeCell ref="AA21:AA25"/>
    <mergeCell ref="AB21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133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0.33</v>
      </c>
      <c r="B6" s="347" t="s">
        <v>134</v>
      </c>
      <c r="C6" s="347" t="s">
        <v>135</v>
      </c>
      <c r="D6" s="347" t="s">
        <v>136</v>
      </c>
      <c r="E6" s="347" t="s">
        <v>137</v>
      </c>
      <c r="F6" s="347" t="s">
        <v>68</v>
      </c>
      <c r="G6" s="88" t="s">
        <v>138</v>
      </c>
      <c r="H6" s="88" t="s">
        <v>139</v>
      </c>
      <c r="I6" s="88" t="s">
        <v>140</v>
      </c>
      <c r="J6" s="330">
        <v>100000</v>
      </c>
      <c r="K6" s="79">
        <v>0</v>
      </c>
      <c r="L6" s="79">
        <v>0</v>
      </c>
      <c r="M6" s="79">
        <v>30</v>
      </c>
      <c r="N6" s="89">
        <v>6</v>
      </c>
      <c r="O6" s="90">
        <v>0</v>
      </c>
      <c r="P6" s="91">
        <f>N6+O6</f>
        <v>6</v>
      </c>
      <c r="Q6" s="80">
        <f>IFERROR(P6/M6,"-")</f>
        <v>0.2</v>
      </c>
      <c r="R6" s="79">
        <v>0</v>
      </c>
      <c r="S6" s="79">
        <v>3</v>
      </c>
      <c r="T6" s="80">
        <f>IFERROR(R6/(P6),"-")</f>
        <v>0</v>
      </c>
      <c r="U6" s="336">
        <f>IFERROR(J6/SUM(N6:O7),"-")</f>
        <v>10000</v>
      </c>
      <c r="V6" s="82">
        <v>1</v>
      </c>
      <c r="W6" s="80">
        <f>IF(P6=0,"-",V6/P6)</f>
        <v>0.16666666666667</v>
      </c>
      <c r="X6" s="335">
        <v>5000</v>
      </c>
      <c r="Y6" s="336">
        <f>IFERROR(X6/P6,"-")</f>
        <v>833.33333333333</v>
      </c>
      <c r="Z6" s="336">
        <f>IFERROR(X6/V6,"-")</f>
        <v>5000</v>
      </c>
      <c r="AA6" s="330">
        <f>SUM(X6:X7)-SUM(J6:J7)</f>
        <v>-67000</v>
      </c>
      <c r="AB6" s="83">
        <f>SUM(X6:X7)/SUM(J6:J7)</f>
        <v>0.33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0.16666666666667</v>
      </c>
      <c r="AO6" s="98">
        <v>1</v>
      </c>
      <c r="AP6" s="100">
        <f>IFERROR(AO6/AM6,"-")</f>
        <v>1</v>
      </c>
      <c r="AQ6" s="101">
        <v>5000</v>
      </c>
      <c r="AR6" s="102">
        <f>IFERROR(AQ6/AM6,"-")</f>
        <v>5000</v>
      </c>
      <c r="AS6" s="103"/>
      <c r="AT6" s="103">
        <v>1</v>
      </c>
      <c r="AU6" s="103"/>
      <c r="AV6" s="104">
        <v>1</v>
      </c>
      <c r="AW6" s="105">
        <f>IF(P6=0,"",IF(AV6=0,"",(AV6/P6)))</f>
        <v>0.16666666666667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141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4</v>
      </c>
      <c r="N7" s="89">
        <v>4</v>
      </c>
      <c r="O7" s="90">
        <v>0</v>
      </c>
      <c r="P7" s="91">
        <f>N7+O7</f>
        <v>4</v>
      </c>
      <c r="Q7" s="80">
        <f>IFERROR(P7/M7,"-")</f>
        <v>1</v>
      </c>
      <c r="R7" s="79">
        <v>0</v>
      </c>
      <c r="S7" s="79">
        <v>0</v>
      </c>
      <c r="T7" s="80">
        <f>IFERROR(R7/(P7),"-")</f>
        <v>0</v>
      </c>
      <c r="U7" s="336"/>
      <c r="V7" s="82">
        <v>1</v>
      </c>
      <c r="W7" s="80">
        <f>IF(P7=0,"-",V7/P7)</f>
        <v>0.25</v>
      </c>
      <c r="X7" s="335">
        <v>28000</v>
      </c>
      <c r="Y7" s="336">
        <f>IFERROR(X7/P7,"-")</f>
        <v>7000</v>
      </c>
      <c r="Z7" s="336">
        <f>IFERROR(X7/V7,"-")</f>
        <v>28000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0.75</v>
      </c>
      <c r="BG7" s="110">
        <v>1</v>
      </c>
      <c r="BH7" s="112">
        <f>IFERROR(BG7/BE7,"-")</f>
        <v>0.33333333333333</v>
      </c>
      <c r="BI7" s="113">
        <v>28000</v>
      </c>
      <c r="BJ7" s="114">
        <f>IFERROR(BI7/BE7,"-")</f>
        <v>9333.3333333333</v>
      </c>
      <c r="BK7" s="115"/>
      <c r="BL7" s="115"/>
      <c r="BM7" s="115">
        <v>1</v>
      </c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28000</v>
      </c>
      <c r="CQ7" s="139">
        <v>28000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1.1333333333333</v>
      </c>
      <c r="B8" s="347" t="s">
        <v>142</v>
      </c>
      <c r="C8" s="347" t="s">
        <v>143</v>
      </c>
      <c r="D8" s="347" t="s">
        <v>144</v>
      </c>
      <c r="E8" s="347"/>
      <c r="F8" s="347" t="s">
        <v>80</v>
      </c>
      <c r="G8" s="88" t="s">
        <v>145</v>
      </c>
      <c r="H8" s="88" t="s">
        <v>146</v>
      </c>
      <c r="I8" s="88" t="s">
        <v>140</v>
      </c>
      <c r="J8" s="330">
        <v>60000</v>
      </c>
      <c r="K8" s="79">
        <v>0</v>
      </c>
      <c r="L8" s="79">
        <v>0</v>
      </c>
      <c r="M8" s="79">
        <v>141</v>
      </c>
      <c r="N8" s="89">
        <v>28</v>
      </c>
      <c r="O8" s="90">
        <v>0</v>
      </c>
      <c r="P8" s="91">
        <f>N8+O8</f>
        <v>28</v>
      </c>
      <c r="Q8" s="80">
        <f>IFERROR(P8/M8,"-")</f>
        <v>0.19858156028369</v>
      </c>
      <c r="R8" s="79">
        <v>3</v>
      </c>
      <c r="S8" s="79">
        <v>4</v>
      </c>
      <c r="T8" s="80">
        <f>IFERROR(R8/(P8),"-")</f>
        <v>0.10714285714286</v>
      </c>
      <c r="U8" s="336">
        <f>IFERROR(J8/SUM(N8:O8),"-")</f>
        <v>2142.8571428571</v>
      </c>
      <c r="V8" s="82">
        <v>3</v>
      </c>
      <c r="W8" s="80">
        <f>IF(P8=0,"-",V8/P8)</f>
        <v>0.10714285714286</v>
      </c>
      <c r="X8" s="335">
        <v>68000</v>
      </c>
      <c r="Y8" s="336">
        <f>IFERROR(X8/P8,"-")</f>
        <v>2428.5714285714</v>
      </c>
      <c r="Z8" s="336">
        <f>IFERROR(X8/V8,"-")</f>
        <v>22666.666666667</v>
      </c>
      <c r="AA8" s="330">
        <f>SUM(X8:X8)-SUM(J8:J8)</f>
        <v>8000</v>
      </c>
      <c r="AB8" s="83">
        <f>SUM(X8:X8)/SUM(J8:J8)</f>
        <v>1.1333333333333</v>
      </c>
      <c r="AC8" s="77"/>
      <c r="AD8" s="92">
        <v>2</v>
      </c>
      <c r="AE8" s="93">
        <f>IF(P8=0,"",IF(AD8=0,"",(AD8/P8)))</f>
        <v>0.071428571428571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2</v>
      </c>
      <c r="AN8" s="99">
        <f>IF(P8=0,"",IF(AM8=0,"",(AM8/P8)))</f>
        <v>0.071428571428571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0.10714285714286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7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10</v>
      </c>
      <c r="BO8" s="118">
        <f>IF(P8=0,"",IF(BN8=0,"",(BN8/P8)))</f>
        <v>0.35714285714286</v>
      </c>
      <c r="BP8" s="119">
        <v>2</v>
      </c>
      <c r="BQ8" s="120">
        <f>IFERROR(BP8/BN8,"-")</f>
        <v>0.2</v>
      </c>
      <c r="BR8" s="121">
        <v>63000</v>
      </c>
      <c r="BS8" s="122">
        <f>IFERROR(BR8/BN8,"-")</f>
        <v>6300</v>
      </c>
      <c r="BT8" s="123"/>
      <c r="BU8" s="123"/>
      <c r="BV8" s="123">
        <v>2</v>
      </c>
      <c r="BW8" s="124">
        <v>3</v>
      </c>
      <c r="BX8" s="125">
        <f>IF(P8=0,"",IF(BW8=0,"",(BW8/P8)))</f>
        <v>0.10714285714286</v>
      </c>
      <c r="BY8" s="126">
        <v>1</v>
      </c>
      <c r="BZ8" s="127">
        <f>IFERROR(BY8/BW8,"-")</f>
        <v>0.33333333333333</v>
      </c>
      <c r="CA8" s="128">
        <v>5000</v>
      </c>
      <c r="CB8" s="129">
        <f>IFERROR(CA8/BW8,"-")</f>
        <v>1666.6666666667</v>
      </c>
      <c r="CC8" s="130">
        <v>1</v>
      </c>
      <c r="CD8" s="130"/>
      <c r="CE8" s="130"/>
      <c r="CF8" s="131">
        <v>1</v>
      </c>
      <c r="CG8" s="132">
        <f>IF(P8=0,"",IF(CF8=0,"",(CF8/P8)))</f>
        <v>0.035714285714286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3</v>
      </c>
      <c r="CP8" s="139">
        <v>68000</v>
      </c>
      <c r="CQ8" s="139">
        <v>43000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>
        <f>AB9</f>
        <v>0.66153846153846</v>
      </c>
      <c r="B9" s="347" t="s">
        <v>147</v>
      </c>
      <c r="C9" s="347" t="s">
        <v>148</v>
      </c>
      <c r="D9" s="347" t="s">
        <v>149</v>
      </c>
      <c r="E9" s="347"/>
      <c r="F9" s="347" t="s">
        <v>68</v>
      </c>
      <c r="G9" s="88" t="s">
        <v>150</v>
      </c>
      <c r="H9" s="88" t="s">
        <v>151</v>
      </c>
      <c r="I9" s="88" t="s">
        <v>152</v>
      </c>
      <c r="J9" s="330">
        <v>65000</v>
      </c>
      <c r="K9" s="79">
        <v>0</v>
      </c>
      <c r="L9" s="79">
        <v>0</v>
      </c>
      <c r="M9" s="79">
        <v>29</v>
      </c>
      <c r="N9" s="89">
        <v>7</v>
      </c>
      <c r="O9" s="90">
        <v>0</v>
      </c>
      <c r="P9" s="91">
        <f>N9+O9</f>
        <v>7</v>
      </c>
      <c r="Q9" s="80">
        <f>IFERROR(P9/M9,"-")</f>
        <v>0.24137931034483</v>
      </c>
      <c r="R9" s="79">
        <v>1</v>
      </c>
      <c r="S9" s="79">
        <v>5</v>
      </c>
      <c r="T9" s="80">
        <f>IFERROR(R9/(P9),"-")</f>
        <v>0.14285714285714</v>
      </c>
      <c r="U9" s="336">
        <f>IFERROR(J9/SUM(N9:O10),"-")</f>
        <v>5416.6666666667</v>
      </c>
      <c r="V9" s="82">
        <v>4</v>
      </c>
      <c r="W9" s="80">
        <f>IF(P9=0,"-",V9/P9)</f>
        <v>0.57142857142857</v>
      </c>
      <c r="X9" s="335">
        <v>40000</v>
      </c>
      <c r="Y9" s="336">
        <f>IFERROR(X9/P9,"-")</f>
        <v>5714.2857142857</v>
      </c>
      <c r="Z9" s="336">
        <f>IFERROR(X9/V9,"-")</f>
        <v>10000</v>
      </c>
      <c r="AA9" s="330">
        <f>SUM(X9:X10)-SUM(J9:J10)</f>
        <v>-22000</v>
      </c>
      <c r="AB9" s="83">
        <f>SUM(X9:X10)/SUM(J9:J10)</f>
        <v>0.66153846153846</v>
      </c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0.28571428571429</v>
      </c>
      <c r="BG9" s="110">
        <v>2</v>
      </c>
      <c r="BH9" s="112">
        <f>IFERROR(BG9/BE9,"-")</f>
        <v>1</v>
      </c>
      <c r="BI9" s="113">
        <v>15000</v>
      </c>
      <c r="BJ9" s="114">
        <f>IFERROR(BI9/BE9,"-")</f>
        <v>7500</v>
      </c>
      <c r="BK9" s="115">
        <v>1</v>
      </c>
      <c r="BL9" s="115"/>
      <c r="BM9" s="115">
        <v>1</v>
      </c>
      <c r="BN9" s="117">
        <v>3</v>
      </c>
      <c r="BO9" s="118">
        <f>IF(P9=0,"",IF(BN9=0,"",(BN9/P9)))</f>
        <v>0.42857142857143</v>
      </c>
      <c r="BP9" s="119">
        <v>1</v>
      </c>
      <c r="BQ9" s="120">
        <f>IFERROR(BP9/BN9,"-")</f>
        <v>0.33333333333333</v>
      </c>
      <c r="BR9" s="121">
        <v>13000</v>
      </c>
      <c r="BS9" s="122">
        <f>IFERROR(BR9/BN9,"-")</f>
        <v>4333.3333333333</v>
      </c>
      <c r="BT9" s="123"/>
      <c r="BU9" s="123">
        <v>1</v>
      </c>
      <c r="BV9" s="123"/>
      <c r="BW9" s="124">
        <v>2</v>
      </c>
      <c r="BX9" s="125">
        <f>IF(P9=0,"",IF(BW9=0,"",(BW9/P9)))</f>
        <v>0.28571428571429</v>
      </c>
      <c r="BY9" s="126">
        <v>1</v>
      </c>
      <c r="BZ9" s="127">
        <f>IFERROR(BY9/BW9,"-")</f>
        <v>0.5</v>
      </c>
      <c r="CA9" s="128">
        <v>12000</v>
      </c>
      <c r="CB9" s="129">
        <f>IFERROR(CA9/BW9,"-")</f>
        <v>6000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4</v>
      </c>
      <c r="CP9" s="139">
        <v>40000</v>
      </c>
      <c r="CQ9" s="139">
        <v>13000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153</v>
      </c>
      <c r="C10" s="347"/>
      <c r="D10" s="347"/>
      <c r="E10" s="347"/>
      <c r="F10" s="347" t="s">
        <v>80</v>
      </c>
      <c r="G10" s="88"/>
      <c r="H10" s="88"/>
      <c r="I10" s="88"/>
      <c r="J10" s="330"/>
      <c r="K10" s="79">
        <v>0</v>
      </c>
      <c r="L10" s="79">
        <v>0</v>
      </c>
      <c r="M10" s="79">
        <v>10</v>
      </c>
      <c r="N10" s="89">
        <v>5</v>
      </c>
      <c r="O10" s="90">
        <v>0</v>
      </c>
      <c r="P10" s="91">
        <f>N10+O10</f>
        <v>5</v>
      </c>
      <c r="Q10" s="80">
        <f>IFERROR(P10/M10,"-")</f>
        <v>0.5</v>
      </c>
      <c r="R10" s="79">
        <v>0</v>
      </c>
      <c r="S10" s="79">
        <v>0</v>
      </c>
      <c r="T10" s="80">
        <f>IFERROR(R10/(P10),"-")</f>
        <v>0</v>
      </c>
      <c r="U10" s="336"/>
      <c r="V10" s="82">
        <v>1</v>
      </c>
      <c r="W10" s="80">
        <f>IF(P10=0,"-",V10/P10)</f>
        <v>0.2</v>
      </c>
      <c r="X10" s="335">
        <v>3000</v>
      </c>
      <c r="Y10" s="336">
        <f>IFERROR(X10/P10,"-")</f>
        <v>600</v>
      </c>
      <c r="Z10" s="336">
        <f>IFERROR(X10/V10,"-")</f>
        <v>3000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0.4</v>
      </c>
      <c r="BP10" s="119">
        <v>1</v>
      </c>
      <c r="BQ10" s="120">
        <f>IFERROR(BP10/BN10,"-")</f>
        <v>0.5</v>
      </c>
      <c r="BR10" s="121">
        <v>3000</v>
      </c>
      <c r="BS10" s="122">
        <f>IFERROR(BR10/BN10,"-")</f>
        <v>1500</v>
      </c>
      <c r="BT10" s="123">
        <v>1</v>
      </c>
      <c r="BU10" s="123"/>
      <c r="BV10" s="123"/>
      <c r="BW10" s="124">
        <v>2</v>
      </c>
      <c r="BX10" s="125">
        <f>IF(P10=0,"",IF(BW10=0,"",(BW10/P10)))</f>
        <v>0.4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0.04</v>
      </c>
      <c r="B11" s="347" t="s">
        <v>154</v>
      </c>
      <c r="C11" s="347" t="s">
        <v>155</v>
      </c>
      <c r="D11" s="347" t="s">
        <v>156</v>
      </c>
      <c r="E11" s="347"/>
      <c r="F11" s="347" t="s">
        <v>68</v>
      </c>
      <c r="G11" s="88" t="s">
        <v>157</v>
      </c>
      <c r="H11" s="88" t="s">
        <v>151</v>
      </c>
      <c r="I11" s="88" t="s">
        <v>158</v>
      </c>
      <c r="J11" s="330">
        <v>75000</v>
      </c>
      <c r="K11" s="79">
        <v>0</v>
      </c>
      <c r="L11" s="79">
        <v>0</v>
      </c>
      <c r="M11" s="79">
        <v>40</v>
      </c>
      <c r="N11" s="89">
        <v>3</v>
      </c>
      <c r="O11" s="90">
        <v>0</v>
      </c>
      <c r="P11" s="91">
        <f>N11+O11</f>
        <v>3</v>
      </c>
      <c r="Q11" s="80">
        <f>IFERROR(P11/M11,"-")</f>
        <v>0.075</v>
      </c>
      <c r="R11" s="79">
        <v>0</v>
      </c>
      <c r="S11" s="79">
        <v>1</v>
      </c>
      <c r="T11" s="80">
        <f>IFERROR(R11/(P11),"-")</f>
        <v>0</v>
      </c>
      <c r="U11" s="336">
        <f>IFERROR(J11/SUM(N11:O12),"-")</f>
        <v>4687.5</v>
      </c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>
        <f>SUM(X11:X12)-SUM(J11:J12)</f>
        <v>-72000</v>
      </c>
      <c r="AB11" s="83">
        <f>SUM(X11:X12)/SUM(J11:J12)</f>
        <v>0.04</v>
      </c>
      <c r="AC11" s="77"/>
      <c r="AD11" s="92">
        <v>1</v>
      </c>
      <c r="AE11" s="93">
        <f>IF(P11=0,"",IF(AD11=0,"",(AD11/P11)))</f>
        <v>0.33333333333333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0.33333333333333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159</v>
      </c>
      <c r="C12" s="347"/>
      <c r="D12" s="347"/>
      <c r="E12" s="347"/>
      <c r="F12" s="347" t="s">
        <v>80</v>
      </c>
      <c r="G12" s="88"/>
      <c r="H12" s="88"/>
      <c r="I12" s="88"/>
      <c r="J12" s="330"/>
      <c r="K12" s="79">
        <v>0</v>
      </c>
      <c r="L12" s="79">
        <v>0</v>
      </c>
      <c r="M12" s="79">
        <v>21</v>
      </c>
      <c r="N12" s="89">
        <v>13</v>
      </c>
      <c r="O12" s="90">
        <v>0</v>
      </c>
      <c r="P12" s="91">
        <f>N12+O12</f>
        <v>13</v>
      </c>
      <c r="Q12" s="80">
        <f>IFERROR(P12/M12,"-")</f>
        <v>0.61904761904762</v>
      </c>
      <c r="R12" s="79">
        <v>1</v>
      </c>
      <c r="S12" s="79">
        <v>2</v>
      </c>
      <c r="T12" s="80">
        <f>IFERROR(R12/(P12),"-")</f>
        <v>0.076923076923077</v>
      </c>
      <c r="U12" s="336"/>
      <c r="V12" s="82">
        <v>1</v>
      </c>
      <c r="W12" s="80">
        <f>IF(P12=0,"-",V12/P12)</f>
        <v>0.076923076923077</v>
      </c>
      <c r="X12" s="335">
        <v>3000</v>
      </c>
      <c r="Y12" s="336">
        <f>IFERROR(X12/P12,"-")</f>
        <v>230.76923076923</v>
      </c>
      <c r="Z12" s="336">
        <f>IFERROR(X12/V12,"-")</f>
        <v>3000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0.076923076923077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3</v>
      </c>
      <c r="BF12" s="111">
        <f>IF(P12=0,"",IF(BE12=0,"",(BE12/P12)))</f>
        <v>0.23076923076923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0.15384615384615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6</v>
      </c>
      <c r="BX12" s="125">
        <f>IF(P12=0,"",IF(BW12=0,"",(BW12/P12)))</f>
        <v>0.46153846153846</v>
      </c>
      <c r="BY12" s="126">
        <v>1</v>
      </c>
      <c r="BZ12" s="127">
        <f>IFERROR(BY12/BW12,"-")</f>
        <v>0.16666666666667</v>
      </c>
      <c r="CA12" s="128">
        <v>3000</v>
      </c>
      <c r="CB12" s="129">
        <f>IFERROR(CA12/BW12,"-")</f>
        <v>500</v>
      </c>
      <c r="CC12" s="130">
        <v>1</v>
      </c>
      <c r="CD12" s="130"/>
      <c r="CE12" s="130"/>
      <c r="CF12" s="131">
        <v>1</v>
      </c>
      <c r="CG12" s="132">
        <f>IF(P12=0,"",IF(CF12=0,"",(CF12/P12)))</f>
        <v>0.076923076923077</v>
      </c>
      <c r="CH12" s="133">
        <v>1</v>
      </c>
      <c r="CI12" s="134">
        <f>IFERROR(CH12/CF12,"-")</f>
        <v>1</v>
      </c>
      <c r="CJ12" s="135">
        <v>3000</v>
      </c>
      <c r="CK12" s="136">
        <f>IFERROR(CJ12/CF12,"-")</f>
        <v>3000</v>
      </c>
      <c r="CL12" s="137">
        <v>1</v>
      </c>
      <c r="CM12" s="137"/>
      <c r="CN12" s="137"/>
      <c r="CO12" s="138">
        <v>1</v>
      </c>
      <c r="CP12" s="139">
        <v>3000</v>
      </c>
      <c r="CQ12" s="139">
        <v>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29.8</v>
      </c>
      <c r="B13" s="347" t="s">
        <v>160</v>
      </c>
      <c r="C13" s="347" t="s">
        <v>155</v>
      </c>
      <c r="D13" s="347" t="s">
        <v>161</v>
      </c>
      <c r="E13" s="347"/>
      <c r="F13" s="347" t="s">
        <v>68</v>
      </c>
      <c r="G13" s="88" t="s">
        <v>162</v>
      </c>
      <c r="H13" s="88" t="s">
        <v>163</v>
      </c>
      <c r="I13" s="88" t="s">
        <v>164</v>
      </c>
      <c r="J13" s="330">
        <v>40000</v>
      </c>
      <c r="K13" s="79">
        <v>0</v>
      </c>
      <c r="L13" s="79">
        <v>0</v>
      </c>
      <c r="M13" s="79">
        <v>60</v>
      </c>
      <c r="N13" s="89">
        <v>8</v>
      </c>
      <c r="O13" s="90">
        <v>0</v>
      </c>
      <c r="P13" s="91">
        <f>N13+O13</f>
        <v>8</v>
      </c>
      <c r="Q13" s="80">
        <f>IFERROR(P13/M13,"-")</f>
        <v>0.13333333333333</v>
      </c>
      <c r="R13" s="79">
        <v>1</v>
      </c>
      <c r="S13" s="79">
        <v>2</v>
      </c>
      <c r="T13" s="80">
        <f>IFERROR(R13/(P13),"-")</f>
        <v>0.125</v>
      </c>
      <c r="U13" s="336">
        <f>IFERROR(J13/SUM(N13:O14),"-")</f>
        <v>1481.4814814815</v>
      </c>
      <c r="V13" s="82">
        <v>3</v>
      </c>
      <c r="W13" s="80">
        <f>IF(P13=0,"-",V13/P13)</f>
        <v>0.375</v>
      </c>
      <c r="X13" s="335">
        <v>23000</v>
      </c>
      <c r="Y13" s="336">
        <f>IFERROR(X13/P13,"-")</f>
        <v>2875</v>
      </c>
      <c r="Z13" s="336">
        <f>IFERROR(X13/V13,"-")</f>
        <v>7666.6666666667</v>
      </c>
      <c r="AA13" s="330">
        <f>SUM(X13:X14)-SUM(J13:J14)</f>
        <v>1152000</v>
      </c>
      <c r="AB13" s="83">
        <f>SUM(X13:X14)/SUM(J13:J14)</f>
        <v>29.8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4</v>
      </c>
      <c r="BF13" s="111">
        <f>IF(P13=0,"",IF(BE13=0,"",(BE13/P13)))</f>
        <v>0.5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4</v>
      </c>
      <c r="BO13" s="118">
        <f>IF(P13=0,"",IF(BN13=0,"",(BN13/P13)))</f>
        <v>0.5</v>
      </c>
      <c r="BP13" s="119">
        <v>3</v>
      </c>
      <c r="BQ13" s="120">
        <f>IFERROR(BP13/BN13,"-")</f>
        <v>0.75</v>
      </c>
      <c r="BR13" s="121">
        <v>124000</v>
      </c>
      <c r="BS13" s="122">
        <f>IFERROR(BR13/BN13,"-")</f>
        <v>31000</v>
      </c>
      <c r="BT13" s="123"/>
      <c r="BU13" s="123">
        <v>1</v>
      </c>
      <c r="BV13" s="123">
        <v>2</v>
      </c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3</v>
      </c>
      <c r="CP13" s="139">
        <v>23000</v>
      </c>
      <c r="CQ13" s="139">
        <v>93000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165</v>
      </c>
      <c r="C14" s="347"/>
      <c r="D14" s="347"/>
      <c r="E14" s="347"/>
      <c r="F14" s="347" t="s">
        <v>80</v>
      </c>
      <c r="G14" s="88"/>
      <c r="H14" s="88"/>
      <c r="I14" s="88"/>
      <c r="J14" s="330"/>
      <c r="K14" s="79">
        <v>0</v>
      </c>
      <c r="L14" s="79">
        <v>0</v>
      </c>
      <c r="M14" s="79">
        <v>33</v>
      </c>
      <c r="N14" s="89">
        <v>19</v>
      </c>
      <c r="O14" s="90">
        <v>0</v>
      </c>
      <c r="P14" s="91">
        <f>N14+O14</f>
        <v>19</v>
      </c>
      <c r="Q14" s="80">
        <f>IFERROR(P14/M14,"-")</f>
        <v>0.57575757575758</v>
      </c>
      <c r="R14" s="79">
        <v>4</v>
      </c>
      <c r="S14" s="79">
        <v>2</v>
      </c>
      <c r="T14" s="80">
        <f>IFERROR(R14/(P14),"-")</f>
        <v>0.21052631578947</v>
      </c>
      <c r="U14" s="336"/>
      <c r="V14" s="82">
        <v>6</v>
      </c>
      <c r="W14" s="80">
        <f>IF(P14=0,"-",V14/P14)</f>
        <v>0.31578947368421</v>
      </c>
      <c r="X14" s="335">
        <v>1169000</v>
      </c>
      <c r="Y14" s="336">
        <f>IFERROR(X14/P14,"-")</f>
        <v>61526.315789474</v>
      </c>
      <c r="Z14" s="336">
        <f>IFERROR(X14/V14,"-")</f>
        <v>194833.33333333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5</v>
      </c>
      <c r="AW14" s="105">
        <f>IF(P14=0,"",IF(AV14=0,"",(AV14/P14)))</f>
        <v>0.26315789473684</v>
      </c>
      <c r="AX14" s="104">
        <v>1</v>
      </c>
      <c r="AY14" s="106">
        <f>IFERROR(AX14/AV14,"-")</f>
        <v>0.2</v>
      </c>
      <c r="AZ14" s="107">
        <v>8000</v>
      </c>
      <c r="BA14" s="108">
        <f>IFERROR(AZ14/AV14,"-")</f>
        <v>1600</v>
      </c>
      <c r="BB14" s="109"/>
      <c r="BC14" s="109">
        <v>1</v>
      </c>
      <c r="BD14" s="109"/>
      <c r="BE14" s="110">
        <v>2</v>
      </c>
      <c r="BF14" s="111">
        <f>IF(P14=0,"",IF(BE14=0,"",(BE14/P14)))</f>
        <v>0.10526315789474</v>
      </c>
      <c r="BG14" s="110">
        <v>1</v>
      </c>
      <c r="BH14" s="112">
        <f>IFERROR(BG14/BE14,"-")</f>
        <v>0.5</v>
      </c>
      <c r="BI14" s="113">
        <v>2000</v>
      </c>
      <c r="BJ14" s="114">
        <f>IFERROR(BI14/BE14,"-")</f>
        <v>1000</v>
      </c>
      <c r="BK14" s="115">
        <v>1</v>
      </c>
      <c r="BL14" s="115"/>
      <c r="BM14" s="115"/>
      <c r="BN14" s="117">
        <v>7</v>
      </c>
      <c r="BO14" s="118">
        <f>IF(P14=0,"",IF(BN14=0,"",(BN14/P14)))</f>
        <v>0.36842105263158</v>
      </c>
      <c r="BP14" s="119">
        <v>3</v>
      </c>
      <c r="BQ14" s="120">
        <f>IFERROR(BP14/BN14,"-")</f>
        <v>0.42857142857143</v>
      </c>
      <c r="BR14" s="121">
        <v>417000</v>
      </c>
      <c r="BS14" s="122">
        <f>IFERROR(BR14/BN14,"-")</f>
        <v>59571.428571429</v>
      </c>
      <c r="BT14" s="123"/>
      <c r="BU14" s="123"/>
      <c r="BV14" s="123">
        <v>3</v>
      </c>
      <c r="BW14" s="124">
        <v>4</v>
      </c>
      <c r="BX14" s="125">
        <f>IF(P14=0,"",IF(BW14=0,"",(BW14/P14)))</f>
        <v>0.21052631578947</v>
      </c>
      <c r="BY14" s="126">
        <v>2</v>
      </c>
      <c r="BZ14" s="127">
        <f>IFERROR(BY14/BW14,"-")</f>
        <v>0.5</v>
      </c>
      <c r="CA14" s="128">
        <v>748000</v>
      </c>
      <c r="CB14" s="129">
        <f>IFERROR(CA14/BW14,"-")</f>
        <v>187000</v>
      </c>
      <c r="CC14" s="130">
        <v>1</v>
      </c>
      <c r="CD14" s="130"/>
      <c r="CE14" s="130">
        <v>1</v>
      </c>
      <c r="CF14" s="131">
        <v>1</v>
      </c>
      <c r="CG14" s="132">
        <f>IF(P14=0,"",IF(CF14=0,"",(CF14/P14)))</f>
        <v>0.052631578947368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6</v>
      </c>
      <c r="CP14" s="139">
        <v>1169000</v>
      </c>
      <c r="CQ14" s="139">
        <v>745000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30"/>
      <c r="B15" s="85"/>
      <c r="C15" s="86"/>
      <c r="D15" s="86"/>
      <c r="E15" s="86"/>
      <c r="F15" s="87"/>
      <c r="G15" s="88"/>
      <c r="H15" s="88"/>
      <c r="I15" s="88"/>
      <c r="J15" s="331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7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30"/>
      <c r="B16" s="37"/>
      <c r="C16" s="21"/>
      <c r="D16" s="21"/>
      <c r="E16" s="21"/>
      <c r="F16" s="22"/>
      <c r="G16" s="36"/>
      <c r="H16" s="36"/>
      <c r="I16" s="73"/>
      <c r="J16" s="332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7"/>
      <c r="V16" s="25"/>
      <c r="W16" s="25"/>
      <c r="X16" s="337"/>
      <c r="Y16" s="337"/>
      <c r="Z16" s="337"/>
      <c r="AA16" s="337"/>
      <c r="AB16" s="33"/>
      <c r="AC16" s="59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19">
        <f>AB17</f>
        <v>3.9382352941176</v>
      </c>
      <c r="B17" s="39"/>
      <c r="C17" s="39"/>
      <c r="D17" s="39"/>
      <c r="E17" s="39"/>
      <c r="F17" s="39"/>
      <c r="G17" s="40" t="s">
        <v>166</v>
      </c>
      <c r="H17" s="40"/>
      <c r="I17" s="40"/>
      <c r="J17" s="333">
        <f>SUM(J6:J16)</f>
        <v>340000</v>
      </c>
      <c r="K17" s="41">
        <f>SUM(K6:K16)</f>
        <v>0</v>
      </c>
      <c r="L17" s="41">
        <f>SUM(L6:L16)</f>
        <v>0</v>
      </c>
      <c r="M17" s="41">
        <f>SUM(M6:M16)</f>
        <v>368</v>
      </c>
      <c r="N17" s="41">
        <f>SUM(N6:N16)</f>
        <v>93</v>
      </c>
      <c r="O17" s="41">
        <f>SUM(O6:O16)</f>
        <v>0</v>
      </c>
      <c r="P17" s="41">
        <f>SUM(P6:P16)</f>
        <v>93</v>
      </c>
      <c r="Q17" s="42">
        <f>IFERROR(P17/M17,"-")</f>
        <v>0.25271739130435</v>
      </c>
      <c r="R17" s="76">
        <f>SUM(R6:R16)</f>
        <v>10</v>
      </c>
      <c r="S17" s="76">
        <f>SUM(S6:S16)</f>
        <v>19</v>
      </c>
      <c r="T17" s="42">
        <f>IFERROR(R17/P17,"-")</f>
        <v>0.10752688172043</v>
      </c>
      <c r="U17" s="338">
        <f>IFERROR(J17/P17,"-")</f>
        <v>3655.9139784946</v>
      </c>
      <c r="V17" s="44">
        <f>SUM(V6:V16)</f>
        <v>20</v>
      </c>
      <c r="W17" s="42">
        <f>IFERROR(V17/P17,"-")</f>
        <v>0.21505376344086</v>
      </c>
      <c r="X17" s="333">
        <f>SUM(X6:X16)</f>
        <v>1339000</v>
      </c>
      <c r="Y17" s="333">
        <f>IFERROR(X17/P17,"-")</f>
        <v>14397.849462366</v>
      </c>
      <c r="Z17" s="333">
        <f>IFERROR(X17/V17,"-")</f>
        <v>66950</v>
      </c>
      <c r="AA17" s="333">
        <f>X17-J17</f>
        <v>999000</v>
      </c>
      <c r="AB17" s="45">
        <f>X17/J17</f>
        <v>3.9382352941176</v>
      </c>
      <c r="AC17" s="58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8"/>
    <mergeCell ref="J8:J8"/>
    <mergeCell ref="U8:U8"/>
    <mergeCell ref="AA8:AA8"/>
    <mergeCell ref="AB8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167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4.5076923076923</v>
      </c>
      <c r="B6" s="347" t="s">
        <v>168</v>
      </c>
      <c r="C6" s="347" t="s">
        <v>169</v>
      </c>
      <c r="D6" s="347" t="s">
        <v>170</v>
      </c>
      <c r="E6" s="347" t="s">
        <v>171</v>
      </c>
      <c r="F6" s="347" t="s">
        <v>172</v>
      </c>
      <c r="G6" s="88" t="s">
        <v>173</v>
      </c>
      <c r="H6" s="88" t="s">
        <v>174</v>
      </c>
      <c r="I6" s="88" t="s">
        <v>175</v>
      </c>
      <c r="J6" s="330">
        <v>65000</v>
      </c>
      <c r="K6" s="79">
        <v>0</v>
      </c>
      <c r="L6" s="79">
        <v>0</v>
      </c>
      <c r="M6" s="79">
        <v>43</v>
      </c>
      <c r="N6" s="89">
        <v>12</v>
      </c>
      <c r="O6" s="90">
        <v>0</v>
      </c>
      <c r="P6" s="91">
        <f>N6+O6</f>
        <v>12</v>
      </c>
      <c r="Q6" s="80">
        <f>IFERROR(P6/M6,"-")</f>
        <v>0.27906976744186</v>
      </c>
      <c r="R6" s="79">
        <v>0</v>
      </c>
      <c r="S6" s="79">
        <v>5</v>
      </c>
      <c r="T6" s="80">
        <f>IFERROR(R6/(P6),"-")</f>
        <v>0</v>
      </c>
      <c r="U6" s="336">
        <f>IFERROR(J6/SUM(N6:O7),"-")</f>
        <v>955.88235294118</v>
      </c>
      <c r="V6" s="82">
        <v>1</v>
      </c>
      <c r="W6" s="80">
        <f>IF(P6=0,"-",V6/P6)</f>
        <v>0.083333333333333</v>
      </c>
      <c r="X6" s="335">
        <v>43000</v>
      </c>
      <c r="Y6" s="336">
        <f>IFERROR(X6/P6,"-")</f>
        <v>3583.3333333333</v>
      </c>
      <c r="Z6" s="336">
        <f>IFERROR(X6/V6,"-")</f>
        <v>43000</v>
      </c>
      <c r="AA6" s="330">
        <f>SUM(X6:X7)-SUM(J6:J7)</f>
        <v>228000</v>
      </c>
      <c r="AB6" s="83">
        <f>SUM(X6:X7)/SUM(J6:J7)</f>
        <v>4.5076923076923</v>
      </c>
      <c r="AC6" s="77"/>
      <c r="AD6" s="92">
        <v>3</v>
      </c>
      <c r="AE6" s="93">
        <f>IF(P6=0,"",IF(AD6=0,"",(AD6/P6)))</f>
        <v>0.25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0.083333333333333</v>
      </c>
      <c r="AO6" s="98">
        <v>1</v>
      </c>
      <c r="AP6" s="100">
        <f>IFERROR(AO6/AM6,"-")</f>
        <v>1</v>
      </c>
      <c r="AQ6" s="101">
        <v>43000</v>
      </c>
      <c r="AR6" s="102">
        <f>IFERROR(AQ6/AM6,"-")</f>
        <v>43000</v>
      </c>
      <c r="AS6" s="103"/>
      <c r="AT6" s="103"/>
      <c r="AU6" s="103">
        <v>1</v>
      </c>
      <c r="AV6" s="104">
        <v>1</v>
      </c>
      <c r="AW6" s="105">
        <f>IF(P6=0,"",IF(AV6=0,"",(AV6/P6)))</f>
        <v>0.083333333333333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6</v>
      </c>
      <c r="BF6" s="111">
        <f>IF(P6=0,"",IF(BE6=0,"",(BE6/P6)))</f>
        <v>0.5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0.083333333333333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43000</v>
      </c>
      <c r="CQ6" s="139">
        <v>43000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176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151</v>
      </c>
      <c r="N7" s="89">
        <v>55</v>
      </c>
      <c r="O7" s="90">
        <v>1</v>
      </c>
      <c r="P7" s="91">
        <f>N7+O7</f>
        <v>56</v>
      </c>
      <c r="Q7" s="80">
        <f>IFERROR(P7/M7,"-")</f>
        <v>0.37086092715232</v>
      </c>
      <c r="R7" s="79">
        <v>6</v>
      </c>
      <c r="S7" s="79">
        <v>10</v>
      </c>
      <c r="T7" s="80">
        <f>IFERROR(R7/(P7),"-")</f>
        <v>0.10714285714286</v>
      </c>
      <c r="U7" s="336"/>
      <c r="V7" s="82">
        <v>3</v>
      </c>
      <c r="W7" s="80">
        <f>IF(P7=0,"-",V7/P7)</f>
        <v>0.053571428571429</v>
      </c>
      <c r="X7" s="335">
        <v>250000</v>
      </c>
      <c r="Y7" s="336">
        <f>IFERROR(X7/P7,"-")</f>
        <v>4464.2857142857</v>
      </c>
      <c r="Z7" s="336">
        <f>IFERROR(X7/V7,"-")</f>
        <v>83333.333333333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10</v>
      </c>
      <c r="AN7" s="99">
        <f>IF(P7=0,"",IF(AM7=0,"",(AM7/P7)))</f>
        <v>0.17857142857143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0.053571428571429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8</v>
      </c>
      <c r="BF7" s="111">
        <f>IF(P7=0,"",IF(BE7=0,"",(BE7/P7)))</f>
        <v>0.14285714285714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21</v>
      </c>
      <c r="BO7" s="118">
        <f>IF(P7=0,"",IF(BN7=0,"",(BN7/P7)))</f>
        <v>0.375</v>
      </c>
      <c r="BP7" s="119">
        <v>2</v>
      </c>
      <c r="BQ7" s="120">
        <f>IFERROR(BP7/BN7,"-")</f>
        <v>0.095238095238095</v>
      </c>
      <c r="BR7" s="121">
        <v>140000</v>
      </c>
      <c r="BS7" s="122">
        <f>IFERROR(BR7/BN7,"-")</f>
        <v>6666.6666666667</v>
      </c>
      <c r="BT7" s="123"/>
      <c r="BU7" s="123"/>
      <c r="BV7" s="123">
        <v>2</v>
      </c>
      <c r="BW7" s="124">
        <v>10</v>
      </c>
      <c r="BX7" s="125">
        <f>IF(P7=0,"",IF(BW7=0,"",(BW7/P7)))</f>
        <v>0.17857142857143</v>
      </c>
      <c r="BY7" s="126">
        <v>1</v>
      </c>
      <c r="BZ7" s="127">
        <f>IFERROR(BY7/BW7,"-")</f>
        <v>0.1</v>
      </c>
      <c r="CA7" s="128">
        <v>113000</v>
      </c>
      <c r="CB7" s="129">
        <f>IFERROR(CA7/BW7,"-")</f>
        <v>11300</v>
      </c>
      <c r="CC7" s="130"/>
      <c r="CD7" s="130"/>
      <c r="CE7" s="130">
        <v>1</v>
      </c>
      <c r="CF7" s="131">
        <v>4</v>
      </c>
      <c r="CG7" s="132">
        <f>IF(P7=0,"",IF(CF7=0,"",(CF7/P7)))</f>
        <v>0.071428571428571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250000</v>
      </c>
      <c r="CQ7" s="139">
        <v>119000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0.184</v>
      </c>
      <c r="B8" s="347" t="s">
        <v>177</v>
      </c>
      <c r="C8" s="347" t="s">
        <v>178</v>
      </c>
      <c r="D8" s="347" t="s">
        <v>179</v>
      </c>
      <c r="E8" s="347" t="s">
        <v>180</v>
      </c>
      <c r="F8" s="347" t="s">
        <v>172</v>
      </c>
      <c r="G8" s="88" t="s">
        <v>181</v>
      </c>
      <c r="H8" s="88" t="s">
        <v>182</v>
      </c>
      <c r="I8" s="88" t="s">
        <v>183</v>
      </c>
      <c r="J8" s="330">
        <v>125000</v>
      </c>
      <c r="K8" s="79">
        <v>0</v>
      </c>
      <c r="L8" s="79">
        <v>0</v>
      </c>
      <c r="M8" s="79">
        <v>198</v>
      </c>
      <c r="N8" s="89">
        <v>31</v>
      </c>
      <c r="O8" s="90">
        <v>0</v>
      </c>
      <c r="P8" s="91">
        <f>N8+O8</f>
        <v>31</v>
      </c>
      <c r="Q8" s="80">
        <f>IFERROR(P8/M8,"-")</f>
        <v>0.15656565656566</v>
      </c>
      <c r="R8" s="79">
        <v>1</v>
      </c>
      <c r="S8" s="79">
        <v>11</v>
      </c>
      <c r="T8" s="80">
        <f>IFERROR(R8/(P8),"-")</f>
        <v>0.032258064516129</v>
      </c>
      <c r="U8" s="336">
        <f>IFERROR(J8/SUM(N8:O9),"-")</f>
        <v>886.52482269504</v>
      </c>
      <c r="V8" s="82">
        <v>1</v>
      </c>
      <c r="W8" s="80">
        <f>IF(P8=0,"-",V8/P8)</f>
        <v>0.032258064516129</v>
      </c>
      <c r="X8" s="335">
        <v>10000</v>
      </c>
      <c r="Y8" s="336">
        <f>IFERROR(X8/P8,"-")</f>
        <v>322.58064516129</v>
      </c>
      <c r="Z8" s="336">
        <f>IFERROR(X8/V8,"-")</f>
        <v>10000</v>
      </c>
      <c r="AA8" s="330">
        <f>SUM(X8:X9)-SUM(J8:J9)</f>
        <v>-102000</v>
      </c>
      <c r="AB8" s="83">
        <f>SUM(X8:X9)/SUM(J8:J9)</f>
        <v>0.184</v>
      </c>
      <c r="AC8" s="77"/>
      <c r="AD8" s="92">
        <v>2</v>
      </c>
      <c r="AE8" s="93">
        <f>IF(P8=0,"",IF(AD8=0,"",(AD8/P8)))</f>
        <v>0.064516129032258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7</v>
      </c>
      <c r="AN8" s="99">
        <f>IF(P8=0,"",IF(AM8=0,"",(AM8/P8)))</f>
        <v>0.2258064516129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9</v>
      </c>
      <c r="AW8" s="105">
        <f>IF(P8=0,"",IF(AV8=0,"",(AV8/P8)))</f>
        <v>0.29032258064516</v>
      </c>
      <c r="AX8" s="104">
        <v>1</v>
      </c>
      <c r="AY8" s="106">
        <f>IFERROR(AX8/AV8,"-")</f>
        <v>0.11111111111111</v>
      </c>
      <c r="AZ8" s="107">
        <v>10000</v>
      </c>
      <c r="BA8" s="108">
        <f>IFERROR(AZ8/AV8,"-")</f>
        <v>1111.1111111111</v>
      </c>
      <c r="BB8" s="109">
        <v>1</v>
      </c>
      <c r="BC8" s="109"/>
      <c r="BD8" s="109"/>
      <c r="BE8" s="110">
        <v>7</v>
      </c>
      <c r="BF8" s="111">
        <f>IF(P8=0,"",IF(BE8=0,"",(BE8/P8)))</f>
        <v>0.2258064516129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6</v>
      </c>
      <c r="BO8" s="118">
        <f>IF(P8=0,"",IF(BN8=0,"",(BN8/P8)))</f>
        <v>0.19354838709677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10000</v>
      </c>
      <c r="CQ8" s="139">
        <v>10000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184</v>
      </c>
      <c r="C9" s="347"/>
      <c r="D9" s="347"/>
      <c r="E9" s="347"/>
      <c r="F9" s="347" t="s">
        <v>80</v>
      </c>
      <c r="G9" s="88"/>
      <c r="H9" s="88"/>
      <c r="I9" s="88"/>
      <c r="J9" s="330"/>
      <c r="K9" s="79">
        <v>0</v>
      </c>
      <c r="L9" s="79">
        <v>0</v>
      </c>
      <c r="M9" s="79">
        <v>245</v>
      </c>
      <c r="N9" s="89">
        <v>109</v>
      </c>
      <c r="O9" s="90">
        <v>1</v>
      </c>
      <c r="P9" s="91">
        <f>N9+O9</f>
        <v>110</v>
      </c>
      <c r="Q9" s="80">
        <f>IFERROR(P9/M9,"-")</f>
        <v>0.44897959183673</v>
      </c>
      <c r="R9" s="79">
        <v>7</v>
      </c>
      <c r="S9" s="79">
        <v>26</v>
      </c>
      <c r="T9" s="80">
        <f>IFERROR(R9/(P9),"-")</f>
        <v>0.063636363636364</v>
      </c>
      <c r="U9" s="336"/>
      <c r="V9" s="82">
        <v>4</v>
      </c>
      <c r="W9" s="80">
        <f>IF(P9=0,"-",V9/P9)</f>
        <v>0.036363636363636</v>
      </c>
      <c r="X9" s="335">
        <v>13000</v>
      </c>
      <c r="Y9" s="336">
        <f>IFERROR(X9/P9,"-")</f>
        <v>118.18181818182</v>
      </c>
      <c r="Z9" s="336">
        <f>IFERROR(X9/V9,"-")</f>
        <v>3250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24</v>
      </c>
      <c r="AN9" s="99">
        <f>IF(P9=0,"",IF(AM9=0,"",(AM9/P9)))</f>
        <v>0.21818181818182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15</v>
      </c>
      <c r="AW9" s="105">
        <f>IF(P9=0,"",IF(AV9=0,"",(AV9/P9)))</f>
        <v>0.13636363636364</v>
      </c>
      <c r="AX9" s="104">
        <v>1</v>
      </c>
      <c r="AY9" s="106">
        <f>IFERROR(AX9/AV9,"-")</f>
        <v>0.066666666666667</v>
      </c>
      <c r="AZ9" s="107">
        <v>12000</v>
      </c>
      <c r="BA9" s="108">
        <f>IFERROR(AZ9/AV9,"-")</f>
        <v>800</v>
      </c>
      <c r="BB9" s="109"/>
      <c r="BC9" s="109"/>
      <c r="BD9" s="109">
        <v>1</v>
      </c>
      <c r="BE9" s="110">
        <v>23</v>
      </c>
      <c r="BF9" s="111">
        <f>IF(P9=0,"",IF(BE9=0,"",(BE9/P9)))</f>
        <v>0.20909090909091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35</v>
      </c>
      <c r="BO9" s="118">
        <f>IF(P9=0,"",IF(BN9=0,"",(BN9/P9)))</f>
        <v>0.31818181818182</v>
      </c>
      <c r="BP9" s="119">
        <v>2</v>
      </c>
      <c r="BQ9" s="120">
        <f>IFERROR(BP9/BN9,"-")</f>
        <v>0.057142857142857</v>
      </c>
      <c r="BR9" s="121">
        <v>114000</v>
      </c>
      <c r="BS9" s="122">
        <f>IFERROR(BR9/BN9,"-")</f>
        <v>3257.1428571429</v>
      </c>
      <c r="BT9" s="123">
        <v>1</v>
      </c>
      <c r="BU9" s="123"/>
      <c r="BV9" s="123">
        <v>1</v>
      </c>
      <c r="BW9" s="124">
        <v>7</v>
      </c>
      <c r="BX9" s="125">
        <f>IF(P9=0,"",IF(BW9=0,"",(BW9/P9)))</f>
        <v>0.063636363636364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6</v>
      </c>
      <c r="CG9" s="132">
        <f>IF(P9=0,"",IF(CF9=0,"",(CF9/P9)))</f>
        <v>0.054545454545455</v>
      </c>
      <c r="CH9" s="133">
        <v>1</v>
      </c>
      <c r="CI9" s="134">
        <f>IFERROR(CH9/CF9,"-")</f>
        <v>0.16666666666667</v>
      </c>
      <c r="CJ9" s="135">
        <v>3000</v>
      </c>
      <c r="CK9" s="136">
        <f>IFERROR(CJ9/CF9,"-")</f>
        <v>500</v>
      </c>
      <c r="CL9" s="137">
        <v>1</v>
      </c>
      <c r="CM9" s="137"/>
      <c r="CN9" s="137"/>
      <c r="CO9" s="138">
        <v>4</v>
      </c>
      <c r="CP9" s="139">
        <v>13000</v>
      </c>
      <c r="CQ9" s="139">
        <v>104000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1.6631578947368</v>
      </c>
      <c r="B12" s="39"/>
      <c r="C12" s="39"/>
      <c r="D12" s="39"/>
      <c r="E12" s="39"/>
      <c r="F12" s="39"/>
      <c r="G12" s="40" t="s">
        <v>185</v>
      </c>
      <c r="H12" s="40"/>
      <c r="I12" s="40"/>
      <c r="J12" s="333">
        <f>SUM(J6:J11)</f>
        <v>190000</v>
      </c>
      <c r="K12" s="41">
        <f>SUM(K6:K11)</f>
        <v>0</v>
      </c>
      <c r="L12" s="41">
        <f>SUM(L6:L11)</f>
        <v>0</v>
      </c>
      <c r="M12" s="41">
        <f>SUM(M6:M11)</f>
        <v>637</v>
      </c>
      <c r="N12" s="41">
        <f>SUM(N6:N11)</f>
        <v>207</v>
      </c>
      <c r="O12" s="41">
        <f>SUM(O6:O11)</f>
        <v>2</v>
      </c>
      <c r="P12" s="41">
        <f>SUM(P6:P11)</f>
        <v>209</v>
      </c>
      <c r="Q12" s="42">
        <f>IFERROR(P12/M12,"-")</f>
        <v>0.32810047095761</v>
      </c>
      <c r="R12" s="76">
        <f>SUM(R6:R11)</f>
        <v>14</v>
      </c>
      <c r="S12" s="76">
        <f>SUM(S6:S11)</f>
        <v>52</v>
      </c>
      <c r="T12" s="42">
        <f>IFERROR(R12/P12,"-")</f>
        <v>0.066985645933014</v>
      </c>
      <c r="U12" s="338">
        <f>IFERROR(J12/P12,"-")</f>
        <v>909.09090909091</v>
      </c>
      <c r="V12" s="44">
        <f>SUM(V6:V11)</f>
        <v>9</v>
      </c>
      <c r="W12" s="42">
        <f>IFERROR(V12/P12,"-")</f>
        <v>0.043062200956938</v>
      </c>
      <c r="X12" s="333">
        <f>SUM(X6:X11)</f>
        <v>316000</v>
      </c>
      <c r="Y12" s="333">
        <f>IFERROR(X12/P12,"-")</f>
        <v>1511.961722488</v>
      </c>
      <c r="Z12" s="333">
        <f>IFERROR(X12/V12,"-")</f>
        <v>35111.111111111</v>
      </c>
      <c r="AA12" s="333">
        <f>X12-J12</f>
        <v>126000</v>
      </c>
      <c r="AB12" s="45">
        <f>X12/J12</f>
        <v>1.6631578947368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186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187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188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189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0</v>
      </c>
      <c r="B6" s="347" t="s">
        <v>190</v>
      </c>
      <c r="C6" s="347" t="s">
        <v>191</v>
      </c>
      <c r="D6" s="347" t="s">
        <v>192</v>
      </c>
      <c r="E6" s="175" t="s">
        <v>193</v>
      </c>
      <c r="F6" s="175" t="s">
        <v>194</v>
      </c>
      <c r="G6" s="340">
        <v>3000</v>
      </c>
      <c r="H6" s="340">
        <v>3000</v>
      </c>
      <c r="I6" s="176">
        <v>0</v>
      </c>
      <c r="J6" s="176">
        <v>0</v>
      </c>
      <c r="K6" s="176">
        <v>1714</v>
      </c>
      <c r="L6" s="177">
        <v>1</v>
      </c>
      <c r="M6" s="178">
        <v>1</v>
      </c>
      <c r="N6" s="179">
        <f>IFERROR(L6/K6,"-")</f>
        <v>0.00058343057176196</v>
      </c>
      <c r="O6" s="176">
        <v>0</v>
      </c>
      <c r="P6" s="176">
        <v>0</v>
      </c>
      <c r="Q6" s="179">
        <f>IFERROR(O6/L6,"-")</f>
        <v>0</v>
      </c>
      <c r="R6" s="180">
        <f>IFERROR(G6/SUM(L6:L6),"-")</f>
        <v>3000</v>
      </c>
      <c r="S6" s="181">
        <v>0</v>
      </c>
      <c r="T6" s="179">
        <f>IF(L6=0,"-",S6/L6)</f>
        <v>0</v>
      </c>
      <c r="U6" s="345"/>
      <c r="V6" s="346">
        <f>IFERROR(U6/L6,"-")</f>
        <v>0</v>
      </c>
      <c r="W6" s="346" t="str">
        <f>IFERROR(U6/S6,"-")</f>
        <v>-</v>
      </c>
      <c r="X6" s="340">
        <f>SUM(U6:U6)-SUM(G6:G6)</f>
        <v>-3000</v>
      </c>
      <c r="Y6" s="183">
        <f>SUM(U6:U6)/SUM(G6:G6)</f>
        <v>0</v>
      </c>
      <c r="AA6" s="184"/>
      <c r="AB6" s="185">
        <f>IF(L6=0,"",IF(AA6=0,"",(AA6/L6)))</f>
        <v>0</v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>
        <v>1</v>
      </c>
      <c r="AK6" s="191">
        <f>IF(L6=0,"",IF(AJ6=0,"",(AJ6/L6)))</f>
        <v>1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/>
      <c r="AT6" s="197">
        <f>IF(L6=0,"",IF(AS6=0,"",(AS6/L6)))</f>
        <v>0</v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>
        <f>IF(L6=0,"",IF(BB6=0,"",(BB6/L6)))</f>
        <v>0</v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>
        <f>IF(L6=0,"",IF(BK6=0,"",(BK6/L6)))</f>
        <v>0</v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>
        <f>IF(L6=0,"",IF(BT6=0,"",(BT6/L6)))</f>
        <v>0</v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>
        <f>IF(L6=0,"",IF(CC6=0,"",(CC6/L6)))</f>
        <v>0</v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195</v>
      </c>
      <c r="C7" s="347"/>
      <c r="D7" s="347" t="s">
        <v>196</v>
      </c>
      <c r="E7" s="175" t="s">
        <v>197</v>
      </c>
      <c r="F7" s="175" t="s">
        <v>194</v>
      </c>
      <c r="G7" s="340">
        <v>0</v>
      </c>
      <c r="H7" s="340"/>
      <c r="I7" s="176">
        <v>0</v>
      </c>
      <c r="J7" s="176">
        <v>0</v>
      </c>
      <c r="K7" s="176">
        <v>0</v>
      </c>
      <c r="L7" s="177">
        <v>6</v>
      </c>
      <c r="M7" s="178">
        <v>6</v>
      </c>
      <c r="N7" s="179" t="str">
        <f>IFERROR(L7/K7,"-")</f>
        <v>-</v>
      </c>
      <c r="O7" s="176">
        <v>0</v>
      </c>
      <c r="P7" s="176">
        <v>2</v>
      </c>
      <c r="Q7" s="179">
        <f>IFERROR(O7/L7,"-")</f>
        <v>0</v>
      </c>
      <c r="R7" s="180">
        <f>IFERROR(G7/SUM(L7:L7),"-")</f>
        <v>0</v>
      </c>
      <c r="S7" s="181">
        <v>0</v>
      </c>
      <c r="T7" s="179">
        <f>IF(L7=0,"-",S7/L7)</f>
        <v>0</v>
      </c>
      <c r="U7" s="345"/>
      <c r="V7" s="346">
        <f>IFERROR(U7/L7,"-")</f>
        <v>0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>
        <f>IF(L7=0,"",IF(AS7=0,"",(AS7/L7)))</f>
        <v>0</v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>
        <v>2</v>
      </c>
      <c r="BC7" s="203">
        <f>IF(L7=0,"",IF(BB7=0,"",(BB7/L7)))</f>
        <v>0.33333333333333</v>
      </c>
      <c r="BD7" s="202"/>
      <c r="BE7" s="204">
        <f>IFERROR(BD7/BB7,"-")</f>
        <v>0</v>
      </c>
      <c r="BF7" s="205"/>
      <c r="BG7" s="206">
        <f>IFERROR(BF7/BB7,"-")</f>
        <v>0</v>
      </c>
      <c r="BH7" s="207"/>
      <c r="BI7" s="207"/>
      <c r="BJ7" s="207"/>
      <c r="BK7" s="208">
        <v>3</v>
      </c>
      <c r="BL7" s="209">
        <f>IF(L7=0,"",IF(BK7=0,"",(BK7/L7)))</f>
        <v>0.5</v>
      </c>
      <c r="BM7" s="210"/>
      <c r="BN7" s="211">
        <f>IFERROR(BM7/BK7,"-")</f>
        <v>0</v>
      </c>
      <c r="BO7" s="212"/>
      <c r="BP7" s="213">
        <f>IFERROR(BO7/BK7,"-")</f>
        <v>0</v>
      </c>
      <c r="BQ7" s="214"/>
      <c r="BR7" s="214"/>
      <c r="BS7" s="214"/>
      <c r="BT7" s="215"/>
      <c r="BU7" s="216">
        <f>IF(L7=0,"",IF(BT7=0,"",(BT7/L7)))</f>
        <v>0</v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>
        <v>1</v>
      </c>
      <c r="CD7" s="223">
        <f>IF(L7=0,"",IF(CC7=0,"",(CC7/L7)))</f>
        <v>0.16666666666667</v>
      </c>
      <c r="CE7" s="224"/>
      <c r="CF7" s="225">
        <f>IFERROR(CE7/CC7,"-")</f>
        <v>0</v>
      </c>
      <c r="CG7" s="226"/>
      <c r="CH7" s="227">
        <f>IFERROR(CG7/CC7,"-")</f>
        <v>0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>
        <f>Y10</f>
        <v>0</v>
      </c>
      <c r="B10" s="250"/>
      <c r="C10" s="250"/>
      <c r="D10" s="250"/>
      <c r="E10" s="251" t="s">
        <v>198</v>
      </c>
      <c r="F10" s="251"/>
      <c r="G10" s="343">
        <f>SUM(G6:G9)</f>
        <v>3000</v>
      </c>
      <c r="H10" s="343"/>
      <c r="I10" s="250">
        <f>SUM(I6:I9)</f>
        <v>0</v>
      </c>
      <c r="J10" s="250">
        <f>SUM(J6:J9)</f>
        <v>0</v>
      </c>
      <c r="K10" s="250">
        <f>SUM(K6:K9)</f>
        <v>1714</v>
      </c>
      <c r="L10" s="250">
        <f>SUM(L6:L9)</f>
        <v>7</v>
      </c>
      <c r="M10" s="250">
        <f>SUM(M6:M9)</f>
        <v>7</v>
      </c>
      <c r="N10" s="252">
        <f>IFERROR(L10/K10,"-")</f>
        <v>0.0040840140023337</v>
      </c>
      <c r="O10" s="253">
        <f>SUM(O6:O9)</f>
        <v>0</v>
      </c>
      <c r="P10" s="253">
        <f>SUM(P6:P9)</f>
        <v>2</v>
      </c>
      <c r="Q10" s="252">
        <f>IFERROR(O10/L10,"-")</f>
        <v>0</v>
      </c>
      <c r="R10" s="254">
        <f>IFERROR(G10/L10,"-")</f>
        <v>428.57142857143</v>
      </c>
      <c r="S10" s="255">
        <f>SUM(S6:S9)</f>
        <v>0</v>
      </c>
      <c r="T10" s="252">
        <f>IFERROR(S10/L10,"-")</f>
        <v>0</v>
      </c>
      <c r="U10" s="343">
        <f>SUM(U6:U9)</f>
        <v>0</v>
      </c>
      <c r="V10" s="343">
        <f>IFERROR(U10/L10,"-")</f>
        <v>0</v>
      </c>
      <c r="W10" s="343" t="str">
        <f>IFERROR(U10/S10,"-")</f>
        <v>-</v>
      </c>
      <c r="X10" s="343">
        <f>U10-G10</f>
        <v>-3000</v>
      </c>
      <c r="Y10" s="256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199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187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1.6520097685474</v>
      </c>
      <c r="B6" s="347" t="s">
        <v>200</v>
      </c>
      <c r="C6" s="347" t="s">
        <v>201</v>
      </c>
      <c r="D6" s="347" t="s">
        <v>202</v>
      </c>
      <c r="E6" s="175" t="s">
        <v>203</v>
      </c>
      <c r="F6" s="175" t="s">
        <v>194</v>
      </c>
      <c r="G6" s="340">
        <v>1226385</v>
      </c>
      <c r="H6" s="176">
        <v>0</v>
      </c>
      <c r="I6" s="176">
        <v>0</v>
      </c>
      <c r="J6" s="176">
        <v>40204</v>
      </c>
      <c r="K6" s="177">
        <v>488</v>
      </c>
      <c r="L6" s="179">
        <f>IFERROR(K6/J6,"-")</f>
        <v>0.012138095711869</v>
      </c>
      <c r="M6" s="176">
        <v>5</v>
      </c>
      <c r="N6" s="176">
        <v>185</v>
      </c>
      <c r="O6" s="179">
        <f>IFERROR(M6/(K6),"-")</f>
        <v>0.010245901639344</v>
      </c>
      <c r="P6" s="180">
        <f>IFERROR(G6/SUM(K6:K6),"-")</f>
        <v>2513.0840163934</v>
      </c>
      <c r="Q6" s="181">
        <v>43</v>
      </c>
      <c r="R6" s="179">
        <f>IF(K6=0,"-",Q6/K6)</f>
        <v>0.088114754098361</v>
      </c>
      <c r="S6" s="345">
        <v>2026000</v>
      </c>
      <c r="T6" s="346">
        <f>IFERROR(S6/K6,"-")</f>
        <v>4151.6393442623</v>
      </c>
      <c r="U6" s="346">
        <f>IFERROR(S6/Q6,"-")</f>
        <v>47116.279069767</v>
      </c>
      <c r="V6" s="340">
        <f>SUM(S6:S6)-SUM(G6:G6)</f>
        <v>799615</v>
      </c>
      <c r="W6" s="183">
        <f>SUM(S6:S6)/SUM(G6:G6)</f>
        <v>1.6520097685474</v>
      </c>
      <c r="Y6" s="184">
        <v>10</v>
      </c>
      <c r="Z6" s="185">
        <f>IF(K6=0,"",IF(Y6=0,"",(Y6/K6)))</f>
        <v>0.020491803278689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20</v>
      </c>
      <c r="AI6" s="191">
        <f>IF(K6=0,"",IF(AH6=0,"",(AH6/K6)))</f>
        <v>0.040983606557377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61</v>
      </c>
      <c r="AR6" s="197">
        <f>IF(K6=0,"",IF(AQ6=0,"",(AQ6/K6)))</f>
        <v>0.125</v>
      </c>
      <c r="AS6" s="196">
        <v>1</v>
      </c>
      <c r="AT6" s="198">
        <f>IFERROR(AS6/AQ6,"-")</f>
        <v>0.016393442622951</v>
      </c>
      <c r="AU6" s="199">
        <v>3000</v>
      </c>
      <c r="AV6" s="200">
        <f>IFERROR(AU6/AQ6,"-")</f>
        <v>49.180327868852</v>
      </c>
      <c r="AW6" s="201">
        <v>1</v>
      </c>
      <c r="AX6" s="201"/>
      <c r="AY6" s="201"/>
      <c r="AZ6" s="202">
        <v>137</v>
      </c>
      <c r="BA6" s="203">
        <f>IF(K6=0,"",IF(AZ6=0,"",(AZ6/K6)))</f>
        <v>0.28073770491803</v>
      </c>
      <c r="BB6" s="202">
        <v>11</v>
      </c>
      <c r="BC6" s="204">
        <f>IFERROR(BB6/AZ6,"-")</f>
        <v>0.08029197080292</v>
      </c>
      <c r="BD6" s="205">
        <v>596000</v>
      </c>
      <c r="BE6" s="206">
        <f>IFERROR(BD6/AZ6,"-")</f>
        <v>4350.3649635036</v>
      </c>
      <c r="BF6" s="207">
        <v>4</v>
      </c>
      <c r="BG6" s="207">
        <v>5</v>
      </c>
      <c r="BH6" s="207">
        <v>2</v>
      </c>
      <c r="BI6" s="208">
        <v>150</v>
      </c>
      <c r="BJ6" s="209">
        <f>IF(K6=0,"",IF(BI6=0,"",(BI6/K6)))</f>
        <v>0.30737704918033</v>
      </c>
      <c r="BK6" s="210">
        <v>14</v>
      </c>
      <c r="BL6" s="211">
        <f>IFERROR(BK6/BI6,"-")</f>
        <v>0.093333333333333</v>
      </c>
      <c r="BM6" s="212">
        <v>320000</v>
      </c>
      <c r="BN6" s="213">
        <f>IFERROR(BM6/BI6,"-")</f>
        <v>2133.3333333333</v>
      </c>
      <c r="BO6" s="214">
        <v>4</v>
      </c>
      <c r="BP6" s="214">
        <v>4</v>
      </c>
      <c r="BQ6" s="214">
        <v>6</v>
      </c>
      <c r="BR6" s="215">
        <v>90</v>
      </c>
      <c r="BS6" s="216">
        <f>IF(K6=0,"",IF(BR6=0,"",(BR6/K6)))</f>
        <v>0.1844262295082</v>
      </c>
      <c r="BT6" s="217">
        <v>15</v>
      </c>
      <c r="BU6" s="218">
        <f>IFERROR(BT6/BR6,"-")</f>
        <v>0.16666666666667</v>
      </c>
      <c r="BV6" s="219">
        <v>1034000</v>
      </c>
      <c r="BW6" s="220">
        <f>IFERROR(BV6/BR6,"-")</f>
        <v>11488.888888889</v>
      </c>
      <c r="BX6" s="221">
        <v>4</v>
      </c>
      <c r="BY6" s="221"/>
      <c r="BZ6" s="221">
        <v>11</v>
      </c>
      <c r="CA6" s="222">
        <v>20</v>
      </c>
      <c r="CB6" s="223">
        <f>IF(K6=0,"",IF(CA6=0,"",(CA6/K6)))</f>
        <v>0.040983606557377</v>
      </c>
      <c r="CC6" s="224">
        <v>2</v>
      </c>
      <c r="CD6" s="225">
        <f>IFERROR(CC6/CA6,"-")</f>
        <v>0.1</v>
      </c>
      <c r="CE6" s="226">
        <v>73000</v>
      </c>
      <c r="CF6" s="227">
        <f>IFERROR(CE6/CA6,"-")</f>
        <v>3650</v>
      </c>
      <c r="CG6" s="228"/>
      <c r="CH6" s="228"/>
      <c r="CI6" s="228">
        <v>2</v>
      </c>
      <c r="CJ6" s="229">
        <v>43</v>
      </c>
      <c r="CK6" s="230">
        <v>2026000</v>
      </c>
      <c r="CL6" s="230">
        <v>493000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1.9378311747865</v>
      </c>
      <c r="B7" s="347" t="s">
        <v>204</v>
      </c>
      <c r="C7" s="347" t="s">
        <v>205</v>
      </c>
      <c r="D7" s="347" t="s">
        <v>206</v>
      </c>
      <c r="E7" s="175" t="s">
        <v>207</v>
      </c>
      <c r="F7" s="175" t="s">
        <v>194</v>
      </c>
      <c r="G7" s="340">
        <v>7918213</v>
      </c>
      <c r="H7" s="176">
        <v>0</v>
      </c>
      <c r="I7" s="176">
        <v>0</v>
      </c>
      <c r="J7" s="176">
        <v>317850</v>
      </c>
      <c r="K7" s="177">
        <v>2603</v>
      </c>
      <c r="L7" s="179">
        <f>IFERROR(K7/J7,"-")</f>
        <v>0.0081893975145509</v>
      </c>
      <c r="M7" s="176">
        <v>70</v>
      </c>
      <c r="N7" s="176">
        <v>1117</v>
      </c>
      <c r="O7" s="179">
        <f>IFERROR(M7/(K7),"-")</f>
        <v>0.026892047637342</v>
      </c>
      <c r="P7" s="180">
        <f>IFERROR(G7/SUM(K7:K7),"-")</f>
        <v>3041.9565885517</v>
      </c>
      <c r="Q7" s="181">
        <v>320</v>
      </c>
      <c r="R7" s="179">
        <f>IF(K7=0,"-",Q7/K7)</f>
        <v>0.12293507491356</v>
      </c>
      <c r="S7" s="345">
        <v>15344160</v>
      </c>
      <c r="T7" s="346">
        <f>IFERROR(S7/K7,"-")</f>
        <v>5894.7983096427</v>
      </c>
      <c r="U7" s="346">
        <f>IFERROR(S7/Q7,"-")</f>
        <v>47950.5</v>
      </c>
      <c r="V7" s="340">
        <f>SUM(S7:S7)-SUM(G7:G7)</f>
        <v>7425947</v>
      </c>
      <c r="W7" s="183">
        <f>SUM(S7:S7)/SUM(G7:G7)</f>
        <v>1.9378311747865</v>
      </c>
      <c r="Y7" s="184">
        <v>21</v>
      </c>
      <c r="Z7" s="185">
        <f>IF(K7=0,"",IF(Y7=0,"",(Y7/K7)))</f>
        <v>0.0080676142912025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21</v>
      </c>
      <c r="AI7" s="191">
        <f>IF(K7=0,"",IF(AH7=0,"",(AH7/K7)))</f>
        <v>0.0080676142912025</v>
      </c>
      <c r="AJ7" s="190">
        <v>1</v>
      </c>
      <c r="AK7" s="192">
        <f>IFERROR(AJ7/AH7,"-")</f>
        <v>0.047619047619048</v>
      </c>
      <c r="AL7" s="193">
        <v>3000</v>
      </c>
      <c r="AM7" s="194">
        <f>IFERROR(AL7/AH7,"-")</f>
        <v>142.85714285714</v>
      </c>
      <c r="AN7" s="195">
        <v>1</v>
      </c>
      <c r="AO7" s="195"/>
      <c r="AP7" s="195"/>
      <c r="AQ7" s="196">
        <v>150</v>
      </c>
      <c r="AR7" s="197">
        <f>IF(K7=0,"",IF(AQ7=0,"",(AQ7/K7)))</f>
        <v>0.057625816365732</v>
      </c>
      <c r="AS7" s="196">
        <v>6</v>
      </c>
      <c r="AT7" s="198">
        <f>IFERROR(AS7/AQ7,"-")</f>
        <v>0.04</v>
      </c>
      <c r="AU7" s="199">
        <v>86660</v>
      </c>
      <c r="AV7" s="200">
        <f>IFERROR(AU7/AQ7,"-")</f>
        <v>577.73333333333</v>
      </c>
      <c r="AW7" s="201">
        <v>3</v>
      </c>
      <c r="AX7" s="201">
        <v>2</v>
      </c>
      <c r="AY7" s="201">
        <v>1</v>
      </c>
      <c r="AZ7" s="202">
        <v>1105</v>
      </c>
      <c r="BA7" s="203">
        <f>IF(K7=0,"",IF(AZ7=0,"",(AZ7/K7)))</f>
        <v>0.42451018056089</v>
      </c>
      <c r="BB7" s="202">
        <v>118</v>
      </c>
      <c r="BC7" s="204">
        <f>IFERROR(BB7/AZ7,"-")</f>
        <v>0.10678733031674</v>
      </c>
      <c r="BD7" s="205">
        <v>2328000</v>
      </c>
      <c r="BE7" s="206">
        <f>IFERROR(BD7/AZ7,"-")</f>
        <v>2106.7873303167</v>
      </c>
      <c r="BF7" s="207">
        <v>60</v>
      </c>
      <c r="BG7" s="207">
        <v>20</v>
      </c>
      <c r="BH7" s="207">
        <v>38</v>
      </c>
      <c r="BI7" s="208">
        <v>945</v>
      </c>
      <c r="BJ7" s="209">
        <f>IF(K7=0,"",IF(BI7=0,"",(BI7/K7)))</f>
        <v>0.36304264310411</v>
      </c>
      <c r="BK7" s="210">
        <v>126</v>
      </c>
      <c r="BL7" s="211">
        <f>IFERROR(BK7/BI7,"-")</f>
        <v>0.13333333333333</v>
      </c>
      <c r="BM7" s="212">
        <v>6236000</v>
      </c>
      <c r="BN7" s="213">
        <f>IFERROR(BM7/BI7,"-")</f>
        <v>6598.9417989418</v>
      </c>
      <c r="BO7" s="214">
        <v>51</v>
      </c>
      <c r="BP7" s="214">
        <v>24</v>
      </c>
      <c r="BQ7" s="214">
        <v>51</v>
      </c>
      <c r="BR7" s="215">
        <v>300</v>
      </c>
      <c r="BS7" s="216">
        <f>IF(K7=0,"",IF(BR7=0,"",(BR7/K7)))</f>
        <v>0.11525163273146</v>
      </c>
      <c r="BT7" s="217">
        <v>60</v>
      </c>
      <c r="BU7" s="218">
        <f>IFERROR(BT7/BR7,"-")</f>
        <v>0.2</v>
      </c>
      <c r="BV7" s="219">
        <v>6477500</v>
      </c>
      <c r="BW7" s="220">
        <f>IFERROR(BV7/BR7,"-")</f>
        <v>21591.666666667</v>
      </c>
      <c r="BX7" s="221">
        <v>13</v>
      </c>
      <c r="BY7" s="221">
        <v>8</v>
      </c>
      <c r="BZ7" s="221">
        <v>39</v>
      </c>
      <c r="CA7" s="222">
        <v>61</v>
      </c>
      <c r="CB7" s="223">
        <f>IF(K7=0,"",IF(CA7=0,"",(CA7/K7)))</f>
        <v>0.023434498655398</v>
      </c>
      <c r="CC7" s="224">
        <v>9</v>
      </c>
      <c r="CD7" s="225">
        <f>IFERROR(CC7/CA7,"-")</f>
        <v>0.14754098360656</v>
      </c>
      <c r="CE7" s="226">
        <v>213000</v>
      </c>
      <c r="CF7" s="227">
        <f>IFERROR(CE7/CA7,"-")</f>
        <v>3491.8032786885</v>
      </c>
      <c r="CG7" s="228">
        <v>3</v>
      </c>
      <c r="CH7" s="228"/>
      <c r="CI7" s="228">
        <v>6</v>
      </c>
      <c r="CJ7" s="229">
        <v>320</v>
      </c>
      <c r="CK7" s="230">
        <v>15344160</v>
      </c>
      <c r="CL7" s="230">
        <v>1150000</v>
      </c>
      <c r="CM7" s="230">
        <v>3000</v>
      </c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2.2251660624461</v>
      </c>
      <c r="B8" s="347" t="s">
        <v>208</v>
      </c>
      <c r="C8" s="347" t="s">
        <v>205</v>
      </c>
      <c r="D8" s="347" t="s">
        <v>206</v>
      </c>
      <c r="E8" s="175" t="s">
        <v>209</v>
      </c>
      <c r="F8" s="175" t="s">
        <v>194</v>
      </c>
      <c r="G8" s="340">
        <v>212119</v>
      </c>
      <c r="H8" s="176">
        <v>0</v>
      </c>
      <c r="I8" s="176">
        <v>0</v>
      </c>
      <c r="J8" s="176">
        <v>11840</v>
      </c>
      <c r="K8" s="177">
        <v>64</v>
      </c>
      <c r="L8" s="179">
        <f>IFERROR(K8/J8,"-")</f>
        <v>0.0054054054054054</v>
      </c>
      <c r="M8" s="176">
        <v>1</v>
      </c>
      <c r="N8" s="176">
        <v>29</v>
      </c>
      <c r="O8" s="179">
        <f>IFERROR(M8/(K8),"-")</f>
        <v>0.015625</v>
      </c>
      <c r="P8" s="180">
        <f>IFERROR(G8/SUM(K8:K8),"-")</f>
        <v>3314.359375</v>
      </c>
      <c r="Q8" s="181">
        <v>9</v>
      </c>
      <c r="R8" s="179">
        <f>IF(K8=0,"-",Q8/K8)</f>
        <v>0.140625</v>
      </c>
      <c r="S8" s="345">
        <v>472000</v>
      </c>
      <c r="T8" s="346">
        <f>IFERROR(S8/K8,"-")</f>
        <v>7375</v>
      </c>
      <c r="U8" s="346">
        <f>IFERROR(S8/Q8,"-")</f>
        <v>52444.444444444</v>
      </c>
      <c r="V8" s="340">
        <f>SUM(S8:S8)-SUM(G8:G8)</f>
        <v>259881</v>
      </c>
      <c r="W8" s="183">
        <f>SUM(S8:S8)/SUM(G8:G8)</f>
        <v>2.2251660624461</v>
      </c>
      <c r="Y8" s="184">
        <v>1</v>
      </c>
      <c r="Z8" s="185">
        <f>IF(K8=0,"",IF(Y8=0,"",(Y8/K8)))</f>
        <v>0.015625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</v>
      </c>
      <c r="AI8" s="191">
        <f>IF(K8=0,"",IF(AH8=0,"",(AH8/K8)))</f>
        <v>0.015625</v>
      </c>
      <c r="AJ8" s="190">
        <v>1</v>
      </c>
      <c r="AK8" s="192">
        <f>IFERROR(AJ8/AH8,"-")</f>
        <v>1</v>
      </c>
      <c r="AL8" s="193">
        <v>5000</v>
      </c>
      <c r="AM8" s="194">
        <f>IFERROR(AL8/AH8,"-")</f>
        <v>5000</v>
      </c>
      <c r="AN8" s="195">
        <v>1</v>
      </c>
      <c r="AO8" s="195"/>
      <c r="AP8" s="195"/>
      <c r="AQ8" s="196">
        <v>4</v>
      </c>
      <c r="AR8" s="197">
        <f>IF(K8=0,"",IF(AQ8=0,"",(AQ8/K8)))</f>
        <v>0.0625</v>
      </c>
      <c r="AS8" s="196">
        <v>1</v>
      </c>
      <c r="AT8" s="198">
        <f>IFERROR(AS8/AQ8,"-")</f>
        <v>0.25</v>
      </c>
      <c r="AU8" s="199">
        <v>3000</v>
      </c>
      <c r="AV8" s="200">
        <f>IFERROR(AU8/AQ8,"-")</f>
        <v>750</v>
      </c>
      <c r="AW8" s="201">
        <v>1</v>
      </c>
      <c r="AX8" s="201"/>
      <c r="AY8" s="201"/>
      <c r="AZ8" s="202">
        <v>15</v>
      </c>
      <c r="BA8" s="203">
        <f>IF(K8=0,"",IF(AZ8=0,"",(AZ8/K8)))</f>
        <v>0.234375</v>
      </c>
      <c r="BB8" s="202">
        <v>1</v>
      </c>
      <c r="BC8" s="204">
        <f>IFERROR(BB8/AZ8,"-")</f>
        <v>0.066666666666667</v>
      </c>
      <c r="BD8" s="205">
        <v>2000</v>
      </c>
      <c r="BE8" s="206">
        <f>IFERROR(BD8/AZ8,"-")</f>
        <v>133.33333333333</v>
      </c>
      <c r="BF8" s="207">
        <v>1</v>
      </c>
      <c r="BG8" s="207"/>
      <c r="BH8" s="207"/>
      <c r="BI8" s="208">
        <v>29</v>
      </c>
      <c r="BJ8" s="209">
        <f>IF(K8=0,"",IF(BI8=0,"",(BI8/K8)))</f>
        <v>0.453125</v>
      </c>
      <c r="BK8" s="210">
        <v>2</v>
      </c>
      <c r="BL8" s="211">
        <f>IFERROR(BK8/BI8,"-")</f>
        <v>0.068965517241379</v>
      </c>
      <c r="BM8" s="212">
        <v>19000</v>
      </c>
      <c r="BN8" s="213">
        <f>IFERROR(BM8/BI8,"-")</f>
        <v>655.1724137931</v>
      </c>
      <c r="BO8" s="214"/>
      <c r="BP8" s="214">
        <v>2</v>
      </c>
      <c r="BQ8" s="214"/>
      <c r="BR8" s="215">
        <v>12</v>
      </c>
      <c r="BS8" s="216">
        <f>IF(K8=0,"",IF(BR8=0,"",(BR8/K8)))</f>
        <v>0.1875</v>
      </c>
      <c r="BT8" s="217">
        <v>3</v>
      </c>
      <c r="BU8" s="218">
        <f>IFERROR(BT8/BR8,"-")</f>
        <v>0.25</v>
      </c>
      <c r="BV8" s="219">
        <v>88000</v>
      </c>
      <c r="BW8" s="220">
        <f>IFERROR(BV8/BR8,"-")</f>
        <v>7333.3333333333</v>
      </c>
      <c r="BX8" s="221"/>
      <c r="BY8" s="221">
        <v>2</v>
      </c>
      <c r="BZ8" s="221">
        <v>1</v>
      </c>
      <c r="CA8" s="222">
        <v>2</v>
      </c>
      <c r="CB8" s="223">
        <f>IF(K8=0,"",IF(CA8=0,"",(CA8/K8)))</f>
        <v>0.03125</v>
      </c>
      <c r="CC8" s="224">
        <v>1</v>
      </c>
      <c r="CD8" s="225">
        <f>IFERROR(CC8/CA8,"-")</f>
        <v>0.5</v>
      </c>
      <c r="CE8" s="226">
        <v>355000</v>
      </c>
      <c r="CF8" s="227">
        <f>IFERROR(CE8/CA8,"-")</f>
        <v>177500</v>
      </c>
      <c r="CG8" s="228"/>
      <c r="CH8" s="228"/>
      <c r="CI8" s="228">
        <v>1</v>
      </c>
      <c r="CJ8" s="229">
        <v>9</v>
      </c>
      <c r="CK8" s="230">
        <v>472000</v>
      </c>
      <c r="CL8" s="230">
        <v>355000</v>
      </c>
      <c r="CM8" s="230"/>
      <c r="CN8" s="231" t="str">
        <f>IF(AND(CL8=0,CM8=0),"",IF(AND(CL8&lt;=100000,CM8&lt;=100000),"",IF(CL8/CK8&gt;0.7,"男高",IF(CM8/CK8&gt;0.7,"女高",""))))</f>
        <v>男高</v>
      </c>
    </row>
    <row r="9" spans="1:94">
      <c r="A9" s="174">
        <f>W9</f>
        <v>0.62440821966886</v>
      </c>
      <c r="B9" s="347" t="s">
        <v>210</v>
      </c>
      <c r="C9" s="347" t="s">
        <v>205</v>
      </c>
      <c r="D9" s="347" t="s">
        <v>206</v>
      </c>
      <c r="E9" s="175" t="s">
        <v>211</v>
      </c>
      <c r="F9" s="175" t="s">
        <v>194</v>
      </c>
      <c r="G9" s="340">
        <v>976925</v>
      </c>
      <c r="H9" s="176">
        <v>0</v>
      </c>
      <c r="I9" s="176">
        <v>0</v>
      </c>
      <c r="J9" s="176">
        <v>25324</v>
      </c>
      <c r="K9" s="177">
        <v>336</v>
      </c>
      <c r="L9" s="179">
        <f>IFERROR(K9/J9,"-")</f>
        <v>0.013268046122256</v>
      </c>
      <c r="M9" s="176">
        <v>6</v>
      </c>
      <c r="N9" s="176">
        <v>146</v>
      </c>
      <c r="O9" s="179">
        <f>IFERROR(M9/(K9),"-")</f>
        <v>0.017857142857143</v>
      </c>
      <c r="P9" s="180">
        <f>IFERROR(G9/SUM(K9:K9),"-")</f>
        <v>2907.5148809524</v>
      </c>
      <c r="Q9" s="181">
        <v>39</v>
      </c>
      <c r="R9" s="179">
        <f>IF(K9=0,"-",Q9/K9)</f>
        <v>0.11607142857143</v>
      </c>
      <c r="S9" s="345">
        <v>610000</v>
      </c>
      <c r="T9" s="346">
        <f>IFERROR(S9/K9,"-")</f>
        <v>1815.4761904762</v>
      </c>
      <c r="U9" s="346">
        <f>IFERROR(S9/Q9,"-")</f>
        <v>15641.025641026</v>
      </c>
      <c r="V9" s="340">
        <f>SUM(S9:S9)-SUM(G9:G9)</f>
        <v>-366925</v>
      </c>
      <c r="W9" s="183">
        <f>SUM(S9:S9)/SUM(G9:G9)</f>
        <v>0.62440821966886</v>
      </c>
      <c r="Y9" s="184">
        <v>18</v>
      </c>
      <c r="Z9" s="185">
        <f>IF(K9=0,"",IF(Y9=0,"",(Y9/K9)))</f>
        <v>0.053571428571429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32</v>
      </c>
      <c r="AI9" s="191">
        <f>IF(K9=0,"",IF(AH9=0,"",(AH9/K9)))</f>
        <v>0.095238095238095</v>
      </c>
      <c r="AJ9" s="190"/>
      <c r="AK9" s="192">
        <f>IFERROR(AJ9/AH9,"-")</f>
        <v>0</v>
      </c>
      <c r="AL9" s="193"/>
      <c r="AM9" s="194">
        <f>IFERROR(AL9/AH9,"-")</f>
        <v>0</v>
      </c>
      <c r="AN9" s="195"/>
      <c r="AO9" s="195"/>
      <c r="AP9" s="195"/>
      <c r="AQ9" s="196">
        <v>28</v>
      </c>
      <c r="AR9" s="197">
        <f>IF(K9=0,"",IF(AQ9=0,"",(AQ9/K9)))</f>
        <v>0.083333333333333</v>
      </c>
      <c r="AS9" s="196">
        <v>2</v>
      </c>
      <c r="AT9" s="198">
        <f>IFERROR(AS9/AQ9,"-")</f>
        <v>0.071428571428571</v>
      </c>
      <c r="AU9" s="199">
        <v>9000</v>
      </c>
      <c r="AV9" s="200">
        <f>IFERROR(AU9/AQ9,"-")</f>
        <v>321.42857142857</v>
      </c>
      <c r="AW9" s="201">
        <v>1</v>
      </c>
      <c r="AX9" s="201">
        <v>1</v>
      </c>
      <c r="AY9" s="201"/>
      <c r="AZ9" s="202">
        <v>86</v>
      </c>
      <c r="BA9" s="203">
        <f>IF(K9=0,"",IF(AZ9=0,"",(AZ9/K9)))</f>
        <v>0.25595238095238</v>
      </c>
      <c r="BB9" s="202">
        <v>10</v>
      </c>
      <c r="BC9" s="204">
        <f>IFERROR(BB9/AZ9,"-")</f>
        <v>0.11627906976744</v>
      </c>
      <c r="BD9" s="205">
        <v>52000</v>
      </c>
      <c r="BE9" s="206">
        <f>IFERROR(BD9/AZ9,"-")</f>
        <v>604.6511627907</v>
      </c>
      <c r="BF9" s="207">
        <v>7</v>
      </c>
      <c r="BG9" s="207">
        <v>2</v>
      </c>
      <c r="BH9" s="207">
        <v>1</v>
      </c>
      <c r="BI9" s="208">
        <v>121</v>
      </c>
      <c r="BJ9" s="209">
        <f>IF(K9=0,"",IF(BI9=0,"",(BI9/K9)))</f>
        <v>0.36011904761905</v>
      </c>
      <c r="BK9" s="210">
        <v>18</v>
      </c>
      <c r="BL9" s="211">
        <f>IFERROR(BK9/BI9,"-")</f>
        <v>0.14876033057851</v>
      </c>
      <c r="BM9" s="212">
        <v>125000</v>
      </c>
      <c r="BN9" s="213">
        <f>IFERROR(BM9/BI9,"-")</f>
        <v>1033.0578512397</v>
      </c>
      <c r="BO9" s="214">
        <v>11</v>
      </c>
      <c r="BP9" s="214">
        <v>3</v>
      </c>
      <c r="BQ9" s="214">
        <v>4</v>
      </c>
      <c r="BR9" s="215">
        <v>41</v>
      </c>
      <c r="BS9" s="216">
        <f>IF(K9=0,"",IF(BR9=0,"",(BR9/K9)))</f>
        <v>0.12202380952381</v>
      </c>
      <c r="BT9" s="217">
        <v>7</v>
      </c>
      <c r="BU9" s="218">
        <f>IFERROR(BT9/BR9,"-")</f>
        <v>0.17073170731707</v>
      </c>
      <c r="BV9" s="219">
        <v>359000</v>
      </c>
      <c r="BW9" s="220">
        <f>IFERROR(BV9/BR9,"-")</f>
        <v>8756.0975609756</v>
      </c>
      <c r="BX9" s="221">
        <v>4</v>
      </c>
      <c r="BY9" s="221">
        <v>1</v>
      </c>
      <c r="BZ9" s="221">
        <v>2</v>
      </c>
      <c r="CA9" s="222">
        <v>10</v>
      </c>
      <c r="CB9" s="223">
        <f>IF(K9=0,"",IF(CA9=0,"",(CA9/K9)))</f>
        <v>0.029761904761905</v>
      </c>
      <c r="CC9" s="224">
        <v>2</v>
      </c>
      <c r="CD9" s="225">
        <f>IFERROR(CC9/CA9,"-")</f>
        <v>0.2</v>
      </c>
      <c r="CE9" s="226">
        <v>65000</v>
      </c>
      <c r="CF9" s="227">
        <f>IFERROR(CE9/CA9,"-")</f>
        <v>6500</v>
      </c>
      <c r="CG9" s="228"/>
      <c r="CH9" s="228"/>
      <c r="CI9" s="228">
        <v>2</v>
      </c>
      <c r="CJ9" s="229">
        <v>39</v>
      </c>
      <c r="CK9" s="230">
        <v>610000</v>
      </c>
      <c r="CL9" s="230">
        <v>316000</v>
      </c>
      <c r="CM9" s="230">
        <v>15000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212</v>
      </c>
      <c r="F12" s="251"/>
      <c r="G12" s="343">
        <f>SUM(G6:G11)</f>
        <v>10333642</v>
      </c>
      <c r="H12" s="250">
        <f>SUM(H6:H11)</f>
        <v>0</v>
      </c>
      <c r="I12" s="250">
        <f>SUM(I6:I11)</f>
        <v>0</v>
      </c>
      <c r="J12" s="250">
        <f>SUM(J6:J11)</f>
        <v>395218</v>
      </c>
      <c r="K12" s="250">
        <f>SUM(K6:K11)</f>
        <v>3491</v>
      </c>
      <c r="L12" s="252">
        <f>IFERROR(K12/J12,"-")</f>
        <v>0.0088330997069972</v>
      </c>
      <c r="M12" s="253">
        <f>SUM(M6:M11)</f>
        <v>82</v>
      </c>
      <c r="N12" s="253">
        <f>SUM(N6:N11)</f>
        <v>1477</v>
      </c>
      <c r="O12" s="252">
        <f>IFERROR(M12/K12,"-")</f>
        <v>0.023488971641364</v>
      </c>
      <c r="P12" s="254">
        <f>IFERROR(G12/K12,"-")</f>
        <v>2960.0807791464</v>
      </c>
      <c r="Q12" s="255">
        <f>SUM(Q6:Q11)</f>
        <v>411</v>
      </c>
      <c r="R12" s="252">
        <f>IFERROR(Q12/K12,"-")</f>
        <v>0.11773130908049</v>
      </c>
      <c r="S12" s="343">
        <f>SUM(S6:S11)</f>
        <v>18452160</v>
      </c>
      <c r="T12" s="343">
        <f>IFERROR(S12/K12,"-")</f>
        <v>5285.6373531939</v>
      </c>
      <c r="U12" s="343">
        <f>IFERROR(S12/Q12,"-")</f>
        <v>44895.766423358</v>
      </c>
      <c r="V12" s="343">
        <f>S12-G12</f>
        <v>8118518</v>
      </c>
      <c r="W12" s="256">
        <f>S12/G12</f>
        <v>1.785639564444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213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187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214</v>
      </c>
      <c r="C6" s="347" t="s">
        <v>215</v>
      </c>
      <c r="D6" s="347" t="s">
        <v>216</v>
      </c>
      <c r="E6" s="175" t="s">
        <v>217</v>
      </c>
      <c r="F6" s="175" t="s">
        <v>194</v>
      </c>
      <c r="G6" s="340">
        <v>0</v>
      </c>
      <c r="H6" s="176">
        <v>0</v>
      </c>
      <c r="I6" s="176">
        <v>0</v>
      </c>
      <c r="J6" s="176">
        <v>0</v>
      </c>
      <c r="K6" s="177">
        <v>2</v>
      </c>
      <c r="L6" s="179" t="str">
        <f>IFERROR(K6/J6,"-")</f>
        <v>-</v>
      </c>
      <c r="M6" s="176">
        <v>0</v>
      </c>
      <c r="N6" s="176">
        <v>1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1</v>
      </c>
      <c r="AI6" s="191">
        <f>IF(K6=0,"",IF(AH6=0,"",(AH6/K6)))</f>
        <v>0.5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1</v>
      </c>
      <c r="AR6" s="197">
        <f>IF(K6=0,"",IF(AQ6=0,"",(AQ6/K6)))</f>
        <v>0.5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/>
      <c r="BA6" s="203">
        <f>IF(K6=0,"",IF(AZ6=0,"",(AZ6/K6)))</f>
        <v>0</v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218</v>
      </c>
      <c r="C7" s="347" t="s">
        <v>215</v>
      </c>
      <c r="D7" s="347" t="s">
        <v>216</v>
      </c>
      <c r="E7" s="175" t="s">
        <v>219</v>
      </c>
      <c r="F7" s="175" t="s">
        <v>194</v>
      </c>
      <c r="G7" s="340">
        <v>0</v>
      </c>
      <c r="H7" s="176">
        <v>0</v>
      </c>
      <c r="I7" s="176">
        <v>0</v>
      </c>
      <c r="J7" s="176">
        <v>0</v>
      </c>
      <c r="K7" s="177">
        <v>39</v>
      </c>
      <c r="L7" s="179" t="str">
        <f>IFERROR(K7/J7,"-")</f>
        <v>-</v>
      </c>
      <c r="M7" s="176">
        <v>0</v>
      </c>
      <c r="N7" s="176">
        <v>5</v>
      </c>
      <c r="O7" s="179">
        <f>IFERROR(M7/(K7),"-")</f>
        <v>0</v>
      </c>
      <c r="P7" s="180">
        <f>IFERROR(G7/SUM(K7:K7),"-")</f>
        <v>0</v>
      </c>
      <c r="Q7" s="181">
        <v>2</v>
      </c>
      <c r="R7" s="179">
        <f>IF(K7=0,"-",Q7/K7)</f>
        <v>0.051282051282051</v>
      </c>
      <c r="S7" s="345">
        <v>12000</v>
      </c>
      <c r="T7" s="346">
        <f>IFERROR(S7/K7,"-")</f>
        <v>307.69230769231</v>
      </c>
      <c r="U7" s="346">
        <f>IFERROR(S7/Q7,"-")</f>
        <v>6000</v>
      </c>
      <c r="V7" s="340">
        <f>SUM(S7:S7)-SUM(G7:G7)</f>
        <v>12000</v>
      </c>
      <c r="W7" s="183" t="str">
        <f>SUM(S7:S7)/SUM(G7:G7)</f>
        <v>0</v>
      </c>
      <c r="Y7" s="184">
        <v>14</v>
      </c>
      <c r="Z7" s="185">
        <f>IF(K7=0,"",IF(Y7=0,"",(Y7/K7)))</f>
        <v>0.35897435897436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13</v>
      </c>
      <c r="AI7" s="191">
        <f>IF(K7=0,"",IF(AH7=0,"",(AH7/K7)))</f>
        <v>0.33333333333333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3</v>
      </c>
      <c r="AR7" s="197">
        <f>IF(K7=0,"",IF(AQ7=0,"",(AQ7/K7)))</f>
        <v>0.076923076923077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6</v>
      </c>
      <c r="BA7" s="203">
        <f>IF(K7=0,"",IF(AZ7=0,"",(AZ7/K7)))</f>
        <v>0.15384615384615</v>
      </c>
      <c r="BB7" s="202">
        <v>1</v>
      </c>
      <c r="BC7" s="204">
        <f>IFERROR(BB7/AZ7,"-")</f>
        <v>0.16666666666667</v>
      </c>
      <c r="BD7" s="205">
        <v>3000</v>
      </c>
      <c r="BE7" s="206">
        <f>IFERROR(BD7/AZ7,"-")</f>
        <v>500</v>
      </c>
      <c r="BF7" s="207">
        <v>1</v>
      </c>
      <c r="BG7" s="207"/>
      <c r="BH7" s="207"/>
      <c r="BI7" s="208">
        <v>3</v>
      </c>
      <c r="BJ7" s="209">
        <f>IF(K7=0,"",IF(BI7=0,"",(BI7/K7)))</f>
        <v>0.076923076923077</v>
      </c>
      <c r="BK7" s="210">
        <v>1</v>
      </c>
      <c r="BL7" s="211">
        <f>IFERROR(BK7/BI7,"-")</f>
        <v>0.33333333333333</v>
      </c>
      <c r="BM7" s="212">
        <v>9000</v>
      </c>
      <c r="BN7" s="213">
        <f>IFERROR(BM7/BI7,"-")</f>
        <v>3000</v>
      </c>
      <c r="BO7" s="214"/>
      <c r="BP7" s="214"/>
      <c r="BQ7" s="214">
        <v>1</v>
      </c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2</v>
      </c>
      <c r="CK7" s="230">
        <v>12000</v>
      </c>
      <c r="CL7" s="230">
        <v>9000</v>
      </c>
      <c r="CM7" s="230">
        <v>3000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220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41</v>
      </c>
      <c r="L10" s="252" t="str">
        <f>IFERROR(K10/J10,"-")</f>
        <v>-</v>
      </c>
      <c r="M10" s="253">
        <f>SUM(M6:M9)</f>
        <v>0</v>
      </c>
      <c r="N10" s="253">
        <f>SUM(N6:N9)</f>
        <v>6</v>
      </c>
      <c r="O10" s="252">
        <f>IFERROR(M10/K10,"-")</f>
        <v>0</v>
      </c>
      <c r="P10" s="254">
        <f>IFERROR(G10/K10,"-")</f>
        <v>0</v>
      </c>
      <c r="Q10" s="255">
        <f>SUM(Q6:Q9)</f>
        <v>2</v>
      </c>
      <c r="R10" s="252">
        <f>IFERROR(Q10/K10,"-")</f>
        <v>0.048780487804878</v>
      </c>
      <c r="S10" s="343">
        <f>SUM(S6:S9)</f>
        <v>12000</v>
      </c>
      <c r="T10" s="343">
        <f>IFERROR(S10/K10,"-")</f>
        <v>292.68292682927</v>
      </c>
      <c r="U10" s="343">
        <f>IFERROR(S10/Q10,"-")</f>
        <v>6000</v>
      </c>
      <c r="V10" s="343">
        <f>S10-G10</f>
        <v>12000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