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<sst xmlns="http://schemas.openxmlformats.org/spreadsheetml/2006/main" uniqueCount="182">
  <si>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</si>
  <si>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</si>
  <si>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</si>
  <si>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</si>
  <si>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</si>
  <si>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</si>
  <si>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</si>
  <si>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</si>
  <si>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</si>
  <si>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</si>
  <si>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</si>
  <si>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</si>
  <si>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</si>
  <si>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</si>
  <si>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</si>
  <si>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</si>
  <si>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</si>
  <si>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</si>
  <si>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</si>
  <si>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</si>
  <si>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</si>
  <si>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</si>
  <si>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</si>
  <si>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</si>
  <si>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</si>
  <si>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</si>
  <si>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</si>
  <si>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</si>
  <si>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</si>
  <si>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02月</t>
  </si>
  <si>
    <t>アイメール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</si>
  <si>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</si>
  <si>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</si>
  <si>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</si>
  <si>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</si>
  <si>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</si>
  <si>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</si>
  <si>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</si>
  <si>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</si>
  <si>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</si>
  <si>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</si>
  <si>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</si>
  <si>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</si>
  <si>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</si>
  <si>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</si>
  <si>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</si>
  <si>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</si>
  <si>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</si>
  <si>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</si>
  <si>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</si>
  <si>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</si>
  <si>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</si>
  <si>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</si>
  <si>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</si>
  <si>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</si>
  <si>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</si>
  <si>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</si>
  <si>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</si>
  <si>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</si>
  <si>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</si>
  <si>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</si>
  <si>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</si>
  <si>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</si>
  <si>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</si>
  <si>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</si>
  <si>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sms_w610</t>
  </si>
  <si>
    <t>デリヘル版3（妃ひかり）</t>
  </si>
  <si>
    <t>1日1回かんたん出会い隙間時間に少しだけでOK</t>
  </si>
  <si>
    <t>i38</t>
  </si>
  <si>
    <t>スポニチ関東</t>
  </si>
  <si>
    <t>4C終面全5段</t>
  </si>
  <si>
    <t>2月06日(土)</t>
  </si>
  <si>
    <t>sms_w611</t>
  </si>
  <si>
    <t>スポニチ関西</t>
  </si>
  <si>
    <t>2月13日(土)</t>
  </si>
  <si>
    <t>sms_w612</t>
  </si>
  <si>
    <t>スポニチ西部</t>
  </si>
  <si>
    <t>2月07日(日)</t>
  </si>
  <si>
    <t>sms_w613</t>
  </si>
  <si>
    <t>スポニチ北海道</t>
  </si>
  <si>
    <t>smss2293</t>
  </si>
  <si>
    <t>(空電共通)</t>
  </si>
  <si>
    <t>空電</t>
  </si>
  <si>
    <t>空電(共通)</t>
  </si>
  <si>
    <t>sms_w614</t>
  </si>
  <si>
    <t>デリヘル版2（妃ひかり）</t>
  </si>
  <si>
    <t>サンスポ関東</t>
  </si>
  <si>
    <t>smss2294</t>
  </si>
  <si>
    <t>sms_w615</t>
  </si>
  <si>
    <t>GOGO(i31)</t>
  </si>
  <si>
    <t>サンスポ関西</t>
  </si>
  <si>
    <t>全5段</t>
  </si>
  <si>
    <t>smss2295</t>
  </si>
  <si>
    <t>sms_w616</t>
  </si>
  <si>
    <t>お祭り版（広瀬結香）</t>
  </si>
  <si>
    <t>出会い祭り</t>
  </si>
  <si>
    <t>i34</t>
  </si>
  <si>
    <t>2月21日(日)</t>
  </si>
  <si>
    <t>smss2296</t>
  </si>
  <si>
    <t>sms_w617</t>
  </si>
  <si>
    <t>東スポ・大スポ・中京スポ・九スポ</t>
  </si>
  <si>
    <t>記事枠</t>
  </si>
  <si>
    <t>2月18日(木)</t>
  </si>
  <si>
    <t>smss2297</t>
  </si>
  <si>
    <t>sms_w619</t>
  </si>
  <si>
    <t>九スポ</t>
  </si>
  <si>
    <t>2月28日(日)</t>
  </si>
  <si>
    <t>smss2299</t>
  </si>
  <si>
    <t>新聞 TOTAL</t>
  </si>
  <si>
    <t>●雑誌 広告</t>
  </si>
  <si>
    <t>sms_a1061</t>
  </si>
  <si>
    <t>大洋図書</t>
  </si>
  <si>
    <t>5P風俗(妃さん)</t>
  </si>
  <si>
    <t>実話ナックルズGOLD ドキュメント</t>
  </si>
  <si>
    <t>1C5P</t>
  </si>
  <si>
    <t>2月08日(月)</t>
  </si>
  <si>
    <t>smss2290</t>
  </si>
  <si>
    <t>sms_a1062</t>
  </si>
  <si>
    <t>5P元祖（妃さん）</t>
  </si>
  <si>
    <t>臨時増刊ラヴァーズ</t>
  </si>
  <si>
    <t>2月22日(月)</t>
  </si>
  <si>
    <t>smss2291</t>
  </si>
  <si>
    <t>sms_a1059</t>
  </si>
  <si>
    <t>日本ジャーナル出版</t>
  </si>
  <si>
    <t>1P記事_求む！中高年男性版_アイ(妃さん)</t>
  </si>
  <si>
    <t>週刊実話増刊「実話ザ・タブー」</t>
  </si>
  <si>
    <t>表4　4C1P</t>
  </si>
  <si>
    <t>2月24日(水)</t>
  </si>
  <si>
    <t>smss2288</t>
  </si>
  <si>
    <t>雑誌 TOTAL</t>
  </si>
  <si>
    <t>●DVD 広告</t>
  </si>
  <si>
    <t>sms_a1060</t>
  </si>
  <si>
    <t>三和出版</t>
  </si>
  <si>
    <t>DVD漫画まさお</t>
  </si>
  <si>
    <t>A4変形判、CVSセブン以外、980円、4c64P、10万部</t>
  </si>
  <si>
    <t>mv20i</t>
  </si>
  <si>
    <t>Girls Secret</t>
  </si>
  <si>
    <t>DVD袋表4C</t>
  </si>
  <si>
    <t>2月09日(火)</t>
  </si>
  <si>
    <t>smss2289</t>
  </si>
  <si>
    <t>DVD TOTAL</t>
  </si>
  <si>
    <t>●アフィリエイト 広告</t>
  </si>
  <si>
    <t>UA</t>
  </si>
  <si>
    <t>AF単価</t>
  </si>
  <si>
    <t>20歳以上</t>
  </si>
  <si>
    <t>sms_frk008</t>
  </si>
  <si>
    <t>SP</t>
  </si>
  <si>
    <t>i31</t>
  </si>
  <si>
    <t>おまたせアプリランキング</t>
  </si>
  <si>
    <t>2/1～2/28</t>
  </si>
  <si>
    <t>sms_frk009</t>
  </si>
  <si>
    <t>lp04→i31</t>
  </si>
  <si>
    <t>おまたせアプリランキング(LP掲載)</t>
  </si>
  <si>
    <t>sms_link001</t>
  </si>
  <si>
    <t>SP,PC</t>
  </si>
  <si>
    <t>bbs</t>
  </si>
  <si>
    <t>割り切りBBS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</si>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</sst>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15</v>
      </c>
      <c r="D6" s="330">
        <v>1350000</v>
      </c>
      <c r="E6" s="79">
        <v>0</v>
      </c>
      <c r="F6" s="79">
        <v>0</v>
      </c>
      <c r="G6" s="79">
        <v>1008</v>
      </c>
      <c r="H6" s="89">
        <v>138</v>
      </c>
      <c r="I6" s="90">
        <v>1</v>
      </c>
      <c r="J6" s="143">
        <f>H6+I6</f>
        <v>139</v>
      </c>
      <c r="K6" s="80">
        <f>IFERROR(J6/G6,"-")</f>
        <v>0.13789682539683</v>
      </c>
      <c r="L6" s="79">
        <v>5</v>
      </c>
      <c r="M6" s="79">
        <v>31</v>
      </c>
      <c r="N6" s="80">
        <f>IFERROR(L6/J6,"-")</f>
        <v>0.035971223021583</v>
      </c>
      <c r="O6" s="81">
        <f>IFERROR(D6/J6,"-")</f>
        <v>9712.2302158273</v>
      </c>
      <c r="P6" s="82">
        <v>20</v>
      </c>
      <c r="Q6" s="80">
        <f>IFERROR(P6/J6,"-")</f>
        <v>0.14388489208633</v>
      </c>
      <c r="R6" s="335">
        <v>1584300</v>
      </c>
      <c r="S6" s="336">
        <f>IFERROR(R6/J6,"-")</f>
        <v>11397.841726619</v>
      </c>
      <c r="T6" s="336">
        <f>IFERROR(R6/P6,"-")</f>
        <v>79215</v>
      </c>
      <c r="U6" s="330">
        <f>IFERROR(R6-D6,"-")</f>
        <v>234300</v>
      </c>
      <c r="V6" s="83">
        <f>R6/D6</f>
        <v>1.1735555555556</v>
      </c>
      <c r="W6" s="77"/>
      <c r="X6" s="142"/>
    </row>
    <row r="7" spans="1:24">
      <c r="A7" s="78"/>
      <c r="B7" s="84" t="s">
        <v>24</v>
      </c>
      <c r="C7" s="84">
        <v>6</v>
      </c>
      <c r="D7" s="330">
        <v>270000</v>
      </c>
      <c r="E7" s="79">
        <v>0</v>
      </c>
      <c r="F7" s="79">
        <v>0</v>
      </c>
      <c r="G7" s="79">
        <v>285</v>
      </c>
      <c r="H7" s="89">
        <v>69</v>
      </c>
      <c r="I7" s="90">
        <v>2</v>
      </c>
      <c r="J7" s="143">
        <f>H7+I7</f>
        <v>71</v>
      </c>
      <c r="K7" s="80">
        <f>IFERROR(J7/G7,"-")</f>
        <v>0.24912280701754</v>
      </c>
      <c r="L7" s="79">
        <v>6</v>
      </c>
      <c r="M7" s="79">
        <v>16</v>
      </c>
      <c r="N7" s="80">
        <f>IFERROR(L7/J7,"-")</f>
        <v>0.084507042253521</v>
      </c>
      <c r="O7" s="81">
        <f>IFERROR(D7/J7,"-")</f>
        <v>3802.8169014085</v>
      </c>
      <c r="P7" s="82">
        <v>11</v>
      </c>
      <c r="Q7" s="80">
        <f>IFERROR(P7/J7,"-")</f>
        <v>0.15492957746479</v>
      </c>
      <c r="R7" s="335">
        <v>318000</v>
      </c>
      <c r="S7" s="336">
        <f>IFERROR(R7/J7,"-")</f>
        <v>4478.8732394366</v>
      </c>
      <c r="T7" s="336">
        <f>IFERROR(R7/P7,"-")</f>
        <v>28909.090909091</v>
      </c>
      <c r="U7" s="330">
        <f>IFERROR(R7-D7,"-")</f>
        <v>48000</v>
      </c>
      <c r="V7" s="83">
        <f>R7/D7</f>
        <v>1.1777777777778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0</v>
      </c>
      <c r="F8" s="79">
        <v>0</v>
      </c>
      <c r="G8" s="79">
        <v>409</v>
      </c>
      <c r="H8" s="89">
        <v>168</v>
      </c>
      <c r="I8" s="90">
        <v>1</v>
      </c>
      <c r="J8" s="143">
        <f>H8+I8</f>
        <v>169</v>
      </c>
      <c r="K8" s="80">
        <f>IFERROR(J8/G8,"-")</f>
        <v>0.41320293398533</v>
      </c>
      <c r="L8" s="79">
        <v>10</v>
      </c>
      <c r="M8" s="79">
        <v>35</v>
      </c>
      <c r="N8" s="80">
        <f>IFERROR(L8/J8,"-")</f>
        <v>0.059171597633136</v>
      </c>
      <c r="O8" s="81">
        <f>IFERROR(D8/J8,"-")</f>
        <v>739.6449704142</v>
      </c>
      <c r="P8" s="82">
        <v>12</v>
      </c>
      <c r="Q8" s="80">
        <f>IFERROR(P8/J8,"-")</f>
        <v>0.071005917159763</v>
      </c>
      <c r="R8" s="335">
        <v>137000</v>
      </c>
      <c r="S8" s="336">
        <f>IFERROR(R8/J8,"-")</f>
        <v>810.65088757396</v>
      </c>
      <c r="T8" s="336">
        <f>IFERROR(R8/P8,"-")</f>
        <v>11416.666666667</v>
      </c>
      <c r="U8" s="330">
        <f>IFERROR(R8-D8,"-")</f>
        <v>12000</v>
      </c>
      <c r="V8" s="83">
        <f>R8/D8</f>
        <v>1.096</v>
      </c>
      <c r="W8" s="77"/>
      <c r="X8" s="142"/>
    </row>
    <row r="9" spans="1:24">
      <c r="A9" s="78"/>
      <c r="B9" s="84" t="s">
        <v>26</v>
      </c>
      <c r="C9" s="84">
        <v>4</v>
      </c>
      <c r="D9" s="330">
        <v>117000</v>
      </c>
      <c r="E9" s="79">
        <v>0</v>
      </c>
      <c r="F9" s="79">
        <v>0</v>
      </c>
      <c r="G9" s="79">
        <v>1677</v>
      </c>
      <c r="H9" s="89">
        <v>83</v>
      </c>
      <c r="I9" s="90">
        <v>0</v>
      </c>
      <c r="J9" s="143">
        <f>H9+I9</f>
        <v>83</v>
      </c>
      <c r="K9" s="80">
        <f>IFERROR(J9/G9,"-")</f>
        <v>0.049493142516398</v>
      </c>
      <c r="L9" s="79">
        <v>1</v>
      </c>
      <c r="M9" s="79">
        <v>30</v>
      </c>
      <c r="N9" s="80">
        <f>IFERROR(L9/J9,"-")</f>
        <v>0.012048192771084</v>
      </c>
      <c r="O9" s="81">
        <f>IFERROR(D9/J9,"-")</f>
        <v>1409.6385542169</v>
      </c>
      <c r="P9" s="82">
        <v>6</v>
      </c>
      <c r="Q9" s="80">
        <f>IFERROR(P9/J9,"-")</f>
        <v>0.072289156626506</v>
      </c>
      <c r="R9" s="335">
        <v>286000</v>
      </c>
      <c r="S9" s="336">
        <f>IFERROR(R9/J9,"-")</f>
        <v>3445.7831325301</v>
      </c>
      <c r="T9" s="336">
        <f>IFERROR(R9/P9,"-")</f>
        <v>47666.666666667</v>
      </c>
      <c r="U9" s="330">
        <f>IFERROR(R9-D9,"-")</f>
        <v>169000</v>
      </c>
      <c r="V9" s="83">
        <f>R9/D9</f>
        <v>2.4444444444444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11261103</v>
      </c>
      <c r="E10" s="79">
        <v>0</v>
      </c>
      <c r="F10" s="79">
        <v>0</v>
      </c>
      <c r="G10" s="79">
        <v>484931</v>
      </c>
      <c r="H10" s="89">
        <v>3858</v>
      </c>
      <c r="I10" s="90">
        <v>166</v>
      </c>
      <c r="J10" s="143">
        <f>H10+I10</f>
        <v>4024</v>
      </c>
      <c r="K10" s="80">
        <f>IFERROR(J10/G10,"-")</f>
        <v>0.0082980877691878</v>
      </c>
      <c r="L10" s="79">
        <v>107</v>
      </c>
      <c r="M10" s="79">
        <v>1689</v>
      </c>
      <c r="N10" s="80">
        <f>IFERROR(L10/J10,"-")</f>
        <v>0.026590457256461</v>
      </c>
      <c r="O10" s="81">
        <f>IFERROR(D10/J10,"-")</f>
        <v>2798.4848409543</v>
      </c>
      <c r="P10" s="82">
        <v>454</v>
      </c>
      <c r="Q10" s="80">
        <f>IFERROR(P10/J10,"-")</f>
        <v>0.11282306163022</v>
      </c>
      <c r="R10" s="335">
        <v>27533458</v>
      </c>
      <c r="S10" s="336">
        <f>IFERROR(R10/J10,"-")</f>
        <v>6842.3106361829</v>
      </c>
      <c r="T10" s="336">
        <f>IFERROR(R10/P10,"-")</f>
        <v>60646.383259912</v>
      </c>
      <c r="U10" s="330">
        <f>IFERROR(R10-D10,"-")</f>
        <v>16272355</v>
      </c>
      <c r="V10" s="83">
        <f>R10/D10</f>
        <v>2.4450054315283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45</v>
      </c>
      <c r="I11" s="90">
        <v>10</v>
      </c>
      <c r="J11" s="143">
        <f>H11+I11</f>
        <v>55</v>
      </c>
      <c r="K11" s="80" t="str">
        <f>IFERROR(J11/G11,"-")</f>
        <v>-</v>
      </c>
      <c r="L11" s="79">
        <v>0</v>
      </c>
      <c r="M11" s="79">
        <v>10</v>
      </c>
      <c r="N11" s="80">
        <f>IFERROR(L11/J11,"-")</f>
        <v>0</v>
      </c>
      <c r="O11" s="81">
        <f>IFERROR(D11/J11,"-")</f>
        <v>0</v>
      </c>
      <c r="P11" s="82">
        <v>1</v>
      </c>
      <c r="Q11" s="80">
        <f>IFERROR(P11/J11,"-")</f>
        <v>0.018181818181818</v>
      </c>
      <c r="R11" s="335">
        <v>19200</v>
      </c>
      <c r="S11" s="336">
        <f>IFERROR(R11/J11,"-")</f>
        <v>349.09090909091</v>
      </c>
      <c r="T11" s="336">
        <f>IFERROR(R11/P11,"-")</f>
        <v>19200</v>
      </c>
      <c r="U11" s="330">
        <f>IFERROR(R11-D11,"-")</f>
        <v>19200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13123103</v>
      </c>
      <c r="E14" s="41">
        <f>SUM(E6:E12)</f>
        <v>0</v>
      </c>
      <c r="F14" s="41">
        <f>SUM(F6:F12)</f>
        <v>0</v>
      </c>
      <c r="G14" s="41">
        <f>SUM(G6:G12)</f>
        <v>488310</v>
      </c>
      <c r="H14" s="41">
        <f>SUM(H6:H12)</f>
        <v>4361</v>
      </c>
      <c r="I14" s="41">
        <f>SUM(I6:I12)</f>
        <v>180</v>
      </c>
      <c r="J14" s="41">
        <f>SUM(J6:J12)</f>
        <v>4541</v>
      </c>
      <c r="K14" s="42">
        <f>IFERROR(J14/G14,"-")</f>
        <v>0.0092994204501239</v>
      </c>
      <c r="L14" s="76">
        <f>SUM(L6:L12)</f>
        <v>129</v>
      </c>
      <c r="M14" s="76">
        <f>SUM(M6:M12)</f>
        <v>1811</v>
      </c>
      <c r="N14" s="42">
        <f>IFERROR(L14/J14,"-")</f>
        <v>0.028407839682889</v>
      </c>
      <c r="O14" s="43">
        <f>IFERROR(D14/J14,"-")</f>
        <v>2889.914776481</v>
      </c>
      <c r="P14" s="44">
        <f>SUM(P6:P12)</f>
        <v>504</v>
      </c>
      <c r="Q14" s="42">
        <f>IFERROR(P14/J14,"-")</f>
        <v>0.11098876899361</v>
      </c>
      <c r="R14" s="333">
        <f>SUM(R6:R12)</f>
        <v>29877958</v>
      </c>
      <c r="S14" s="333">
        <f>IFERROR(R14/J14,"-")</f>
        <v>6579.5987667915</v>
      </c>
      <c r="T14" s="333">
        <f>IFERROR(P14/P14,"-")</f>
        <v>1</v>
      </c>
      <c r="U14" s="333">
        <f>SUM(U6:U12)</f>
        <v>16754855</v>
      </c>
      <c r="V14" s="45">
        <f>IFERROR(R14/D14,"-")</f>
        <v>2.2767449131505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2.0647142857143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348" t="s">
        <v>71</v>
      </c>
      <c r="J6" s="330">
        <v>700000</v>
      </c>
      <c r="K6" s="79">
        <v>0</v>
      </c>
      <c r="L6" s="79">
        <v>0</v>
      </c>
      <c r="M6" s="79">
        <v>232</v>
      </c>
      <c r="N6" s="89">
        <v>27</v>
      </c>
      <c r="O6" s="90">
        <v>0</v>
      </c>
      <c r="P6" s="91">
        <f>N6+O6</f>
        <v>27</v>
      </c>
      <c r="Q6" s="80">
        <f>IFERROR(P6/M6,"-")</f>
        <v>0.11637931034483</v>
      </c>
      <c r="R6" s="79">
        <v>0</v>
      </c>
      <c r="S6" s="79">
        <v>9</v>
      </c>
      <c r="T6" s="80">
        <f>IFERROR(R6/(P6),"-")</f>
        <v>0</v>
      </c>
      <c r="U6" s="336">
        <f>IFERROR(J6/SUM(N6:O10),"-")</f>
        <v>7446.8085106383</v>
      </c>
      <c r="V6" s="82">
        <v>3</v>
      </c>
      <c r="W6" s="80">
        <f>IF(P6=0,"-",V6/P6)</f>
        <v>0.11111111111111</v>
      </c>
      <c r="X6" s="335">
        <v>19000</v>
      </c>
      <c r="Y6" s="336">
        <f>IFERROR(X6/P6,"-")</f>
        <v>703.7037037037</v>
      </c>
      <c r="Z6" s="336">
        <f>IFERROR(X6/V6,"-")</f>
        <v>6333.3333333333</v>
      </c>
      <c r="AA6" s="330">
        <f>SUM(X6:X10)-SUM(J6:J10)</f>
        <v>745300</v>
      </c>
      <c r="AB6" s="83">
        <f>SUM(X6:X10)/SUM(J6:J10)</f>
        <v>2.0647142857143</v>
      </c>
      <c r="AC6" s="77"/>
      <c r="AD6" s="92">
        <v>2</v>
      </c>
      <c r="AE6" s="93">
        <f>IF(P6=0,"",IF(AD6=0,"",(AD6/P6)))</f>
        <v>0.074074074074074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0.037037037037037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0.074074074074074</v>
      </c>
      <c r="AX6" s="104">
        <v>1</v>
      </c>
      <c r="AY6" s="106">
        <f>IFERROR(AX6/AV6,"-")</f>
        <v>0.5</v>
      </c>
      <c r="AZ6" s="107">
        <v>6000</v>
      </c>
      <c r="BA6" s="108">
        <f>IFERROR(AZ6/AV6,"-")</f>
        <v>3000</v>
      </c>
      <c r="BB6" s="109"/>
      <c r="BC6" s="109">
        <v>1</v>
      </c>
      <c r="BD6" s="109"/>
      <c r="BE6" s="110">
        <v>10</v>
      </c>
      <c r="BF6" s="111">
        <f>IF(P6=0,"",IF(BE6=0,"",(BE6/P6)))</f>
        <v>0.37037037037037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7</v>
      </c>
      <c r="BO6" s="118">
        <f>IF(P6=0,"",IF(BN6=0,"",(BN6/P6)))</f>
        <v>0.25925925925926</v>
      </c>
      <c r="BP6" s="119">
        <v>3</v>
      </c>
      <c r="BQ6" s="120">
        <f>IFERROR(BP6/BN6,"-")</f>
        <v>0.42857142857143</v>
      </c>
      <c r="BR6" s="121">
        <v>16000</v>
      </c>
      <c r="BS6" s="122">
        <f>IFERROR(BR6/BN6,"-")</f>
        <v>2285.7142857143</v>
      </c>
      <c r="BT6" s="123">
        <v>2</v>
      </c>
      <c r="BU6" s="123">
        <v>1</v>
      </c>
      <c r="BV6" s="123"/>
      <c r="BW6" s="124">
        <v>3</v>
      </c>
      <c r="BX6" s="125">
        <f>IF(P6=0,"",IF(BW6=0,"",(BW6/P6)))</f>
        <v>0.11111111111111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2</v>
      </c>
      <c r="CG6" s="132">
        <f>IF(P6=0,"",IF(CF6=0,"",(CF6/P6)))</f>
        <v>0.074074074074074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3</v>
      </c>
      <c r="CP6" s="139">
        <v>19000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68</v>
      </c>
      <c r="G7" s="88" t="s">
        <v>73</v>
      </c>
      <c r="H7" s="88" t="s">
        <v>70</v>
      </c>
      <c r="I7" s="348" t="s">
        <v>74</v>
      </c>
      <c r="J7" s="330"/>
      <c r="K7" s="79">
        <v>0</v>
      </c>
      <c r="L7" s="79">
        <v>0</v>
      </c>
      <c r="M7" s="79">
        <v>196</v>
      </c>
      <c r="N7" s="89">
        <v>20</v>
      </c>
      <c r="O7" s="90">
        <v>0</v>
      </c>
      <c r="P7" s="91">
        <f>N7+O7</f>
        <v>20</v>
      </c>
      <c r="Q7" s="80">
        <f>IFERROR(P7/M7,"-")</f>
        <v>0.10204081632653</v>
      </c>
      <c r="R7" s="79">
        <v>1</v>
      </c>
      <c r="S7" s="79">
        <v>8</v>
      </c>
      <c r="T7" s="80">
        <f>IFERROR(R7/(P7),"-")</f>
        <v>0.05</v>
      </c>
      <c r="U7" s="336"/>
      <c r="V7" s="82">
        <v>3</v>
      </c>
      <c r="W7" s="80">
        <f>IF(P7=0,"-",V7/P7)</f>
        <v>0.15</v>
      </c>
      <c r="X7" s="335">
        <v>9000</v>
      </c>
      <c r="Y7" s="336">
        <f>IFERROR(X7/P7,"-")</f>
        <v>450</v>
      </c>
      <c r="Z7" s="336">
        <f>IFERROR(X7/V7,"-")</f>
        <v>3000</v>
      </c>
      <c r="AA7" s="330"/>
      <c r="AB7" s="83"/>
      <c r="AC7" s="77"/>
      <c r="AD7" s="92">
        <v>1</v>
      </c>
      <c r="AE7" s="93">
        <f>IF(P7=0,"",IF(AD7=0,"",(AD7/P7)))</f>
        <v>0.05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4</v>
      </c>
      <c r="BF7" s="111">
        <f>IF(P7=0,"",IF(BE7=0,"",(BE7/P7)))</f>
        <v>0.2</v>
      </c>
      <c r="BG7" s="110">
        <v>1</v>
      </c>
      <c r="BH7" s="112">
        <f>IFERROR(BG7/BE7,"-")</f>
        <v>0.25</v>
      </c>
      <c r="BI7" s="113">
        <v>3000</v>
      </c>
      <c r="BJ7" s="114">
        <f>IFERROR(BI7/BE7,"-")</f>
        <v>750</v>
      </c>
      <c r="BK7" s="115">
        <v>1</v>
      </c>
      <c r="BL7" s="115"/>
      <c r="BM7" s="115"/>
      <c r="BN7" s="117">
        <v>13</v>
      </c>
      <c r="BO7" s="118">
        <f>IF(P7=0,"",IF(BN7=0,"",(BN7/P7)))</f>
        <v>0.65</v>
      </c>
      <c r="BP7" s="119">
        <v>2</v>
      </c>
      <c r="BQ7" s="120">
        <f>IFERROR(BP7/BN7,"-")</f>
        <v>0.15384615384615</v>
      </c>
      <c r="BR7" s="121">
        <v>6000</v>
      </c>
      <c r="BS7" s="122">
        <f>IFERROR(BR7/BN7,"-")</f>
        <v>461.53846153846</v>
      </c>
      <c r="BT7" s="123">
        <v>2</v>
      </c>
      <c r="BU7" s="123"/>
      <c r="BV7" s="123"/>
      <c r="BW7" s="124">
        <v>1</v>
      </c>
      <c r="BX7" s="125">
        <f>IF(P7=0,"",IF(BW7=0,"",(BW7/P7)))</f>
        <v>0.05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9000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75</v>
      </c>
      <c r="C8" s="347"/>
      <c r="D8" s="347" t="s">
        <v>66</v>
      </c>
      <c r="E8" s="347" t="s">
        <v>67</v>
      </c>
      <c r="F8" s="347" t="s">
        <v>68</v>
      </c>
      <c r="G8" s="88" t="s">
        <v>76</v>
      </c>
      <c r="H8" s="88" t="s">
        <v>70</v>
      </c>
      <c r="I8" s="349" t="s">
        <v>77</v>
      </c>
      <c r="J8" s="330"/>
      <c r="K8" s="79">
        <v>0</v>
      </c>
      <c r="L8" s="79">
        <v>0</v>
      </c>
      <c r="M8" s="79">
        <v>74</v>
      </c>
      <c r="N8" s="89">
        <v>11</v>
      </c>
      <c r="O8" s="90">
        <v>0</v>
      </c>
      <c r="P8" s="91">
        <f>N8+O8</f>
        <v>11</v>
      </c>
      <c r="Q8" s="80">
        <f>IFERROR(P8/M8,"-")</f>
        <v>0.14864864864865</v>
      </c>
      <c r="R8" s="79">
        <v>0</v>
      </c>
      <c r="S8" s="79">
        <v>1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177300</v>
      </c>
      <c r="Y8" s="336">
        <f>IFERROR(X8/P8,"-")</f>
        <v>16118.181818182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0.090909090909091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0.090909090909091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0.18181818181818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5</v>
      </c>
      <c r="BO8" s="118">
        <f>IF(P8=0,"",IF(BN8=0,"",(BN8/P8)))</f>
        <v>0.45454545454545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0.18181818181818</v>
      </c>
      <c r="BY8" s="126">
        <v>1</v>
      </c>
      <c r="BZ8" s="127">
        <f>IFERROR(BY8/BW8,"-")</f>
        <v>0.5</v>
      </c>
      <c r="CA8" s="128">
        <v>191400</v>
      </c>
      <c r="CB8" s="129">
        <f>IFERROR(CA8/BW8,"-")</f>
        <v>95700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177300</v>
      </c>
      <c r="CQ8" s="139">
        <v>191400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78</v>
      </c>
      <c r="C9" s="347"/>
      <c r="D9" s="347" t="s">
        <v>66</v>
      </c>
      <c r="E9" s="347" t="s">
        <v>67</v>
      </c>
      <c r="F9" s="347" t="s">
        <v>68</v>
      </c>
      <c r="G9" s="88" t="s">
        <v>79</v>
      </c>
      <c r="H9" s="88" t="s">
        <v>70</v>
      </c>
      <c r="I9" s="348" t="s">
        <v>71</v>
      </c>
      <c r="J9" s="330"/>
      <c r="K9" s="79">
        <v>0</v>
      </c>
      <c r="L9" s="79">
        <v>0</v>
      </c>
      <c r="M9" s="79">
        <v>59</v>
      </c>
      <c r="N9" s="89">
        <v>4</v>
      </c>
      <c r="O9" s="90">
        <v>0</v>
      </c>
      <c r="P9" s="91">
        <f>N9+O9</f>
        <v>4</v>
      </c>
      <c r="Q9" s="80">
        <f>IFERROR(P9/M9,"-")</f>
        <v>0.067796610169492</v>
      </c>
      <c r="R9" s="79">
        <v>0</v>
      </c>
      <c r="S9" s="79">
        <v>0</v>
      </c>
      <c r="T9" s="80">
        <f>IFERROR(R9/(P9),"-")</f>
        <v>0</v>
      </c>
      <c r="U9" s="336"/>
      <c r="V9" s="82">
        <v>1</v>
      </c>
      <c r="W9" s="80">
        <f>IF(P9=0,"-",V9/P9)</f>
        <v>0.25</v>
      </c>
      <c r="X9" s="335">
        <v>8000</v>
      </c>
      <c r="Y9" s="336">
        <f>IFERROR(X9/P9,"-")</f>
        <v>2000</v>
      </c>
      <c r="Z9" s="336">
        <f>IFERROR(X9/V9,"-")</f>
        <v>8000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2</v>
      </c>
      <c r="AW9" s="105">
        <f>IF(P9=0,"",IF(AV9=0,"",(AV9/P9)))</f>
        <v>0.5</v>
      </c>
      <c r="AX9" s="104">
        <v>1</v>
      </c>
      <c r="AY9" s="106">
        <f>IFERROR(AX9/AV9,"-")</f>
        <v>0.5</v>
      </c>
      <c r="AZ9" s="107">
        <v>40000</v>
      </c>
      <c r="BA9" s="108">
        <f>IFERROR(AZ9/AV9,"-")</f>
        <v>20000</v>
      </c>
      <c r="BB9" s="109"/>
      <c r="BC9" s="109"/>
      <c r="BD9" s="109">
        <v>1</v>
      </c>
      <c r="BE9" s="110">
        <v>1</v>
      </c>
      <c r="BF9" s="111">
        <f>IF(P9=0,"",IF(BE9=0,"",(BE9/P9)))</f>
        <v>0.25</v>
      </c>
      <c r="BG9" s="110">
        <v>1</v>
      </c>
      <c r="BH9" s="112">
        <f>IFERROR(BG9/BE9,"-")</f>
        <v>1</v>
      </c>
      <c r="BI9" s="113">
        <v>8000</v>
      </c>
      <c r="BJ9" s="114">
        <f>IFERROR(BI9/BE9,"-")</f>
        <v>8000</v>
      </c>
      <c r="BK9" s="115"/>
      <c r="BL9" s="115">
        <v>1</v>
      </c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0.25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8000</v>
      </c>
      <c r="CQ9" s="139">
        <v>40000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80</v>
      </c>
      <c r="C10" s="347"/>
      <c r="D10" s="347" t="s">
        <v>81</v>
      </c>
      <c r="E10" s="347" t="s">
        <v>81</v>
      </c>
      <c r="F10" s="347" t="s">
        <v>82</v>
      </c>
      <c r="G10" s="88" t="s">
        <v>83</v>
      </c>
      <c r="H10" s="88"/>
      <c r="I10" s="88"/>
      <c r="J10" s="330"/>
      <c r="K10" s="79">
        <v>0</v>
      </c>
      <c r="L10" s="79">
        <v>0</v>
      </c>
      <c r="M10" s="79">
        <v>130</v>
      </c>
      <c r="N10" s="89">
        <v>32</v>
      </c>
      <c r="O10" s="90">
        <v>0</v>
      </c>
      <c r="P10" s="91">
        <f>N10+O10</f>
        <v>32</v>
      </c>
      <c r="Q10" s="80">
        <f>IFERROR(P10/M10,"-")</f>
        <v>0.24615384615385</v>
      </c>
      <c r="R10" s="79">
        <v>3</v>
      </c>
      <c r="S10" s="79">
        <v>3</v>
      </c>
      <c r="T10" s="80">
        <f>IFERROR(R10/(P10),"-")</f>
        <v>0.09375</v>
      </c>
      <c r="U10" s="336"/>
      <c r="V10" s="82">
        <v>6</v>
      </c>
      <c r="W10" s="80">
        <f>IF(P10=0,"-",V10/P10)</f>
        <v>0.1875</v>
      </c>
      <c r="X10" s="335">
        <v>1232000</v>
      </c>
      <c r="Y10" s="336">
        <f>IFERROR(X10/P10,"-")</f>
        <v>38500</v>
      </c>
      <c r="Z10" s="336">
        <f>IFERROR(X10/V10,"-")</f>
        <v>205333.33333333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5</v>
      </c>
      <c r="BF10" s="111">
        <f>IF(P10=0,"",IF(BE10=0,"",(BE10/P10)))</f>
        <v>0.15625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11</v>
      </c>
      <c r="BO10" s="118">
        <f>IF(P10=0,"",IF(BN10=0,"",(BN10/P10)))</f>
        <v>0.34375</v>
      </c>
      <c r="BP10" s="119">
        <v>4</v>
      </c>
      <c r="BQ10" s="120">
        <f>IFERROR(BP10/BN10,"-")</f>
        <v>0.36363636363636</v>
      </c>
      <c r="BR10" s="121">
        <v>192000</v>
      </c>
      <c r="BS10" s="122">
        <f>IFERROR(BR10/BN10,"-")</f>
        <v>17454.545454545</v>
      </c>
      <c r="BT10" s="123">
        <v>3</v>
      </c>
      <c r="BU10" s="123"/>
      <c r="BV10" s="123">
        <v>1</v>
      </c>
      <c r="BW10" s="124">
        <v>11</v>
      </c>
      <c r="BX10" s="125">
        <f>IF(P10=0,"",IF(BW10=0,"",(BW10/P10)))</f>
        <v>0.34375</v>
      </c>
      <c r="BY10" s="126">
        <v>1</v>
      </c>
      <c r="BZ10" s="127">
        <f>IFERROR(BY10/BW10,"-")</f>
        <v>0.090909090909091</v>
      </c>
      <c r="CA10" s="128">
        <v>125000</v>
      </c>
      <c r="CB10" s="129">
        <f>IFERROR(CA10/BW10,"-")</f>
        <v>11363.636363636</v>
      </c>
      <c r="CC10" s="130"/>
      <c r="CD10" s="130"/>
      <c r="CE10" s="130">
        <v>1</v>
      </c>
      <c r="CF10" s="131">
        <v>5</v>
      </c>
      <c r="CG10" s="132">
        <f>IF(P10=0,"",IF(CF10=0,"",(CF10/P10)))</f>
        <v>0.15625</v>
      </c>
      <c r="CH10" s="133">
        <v>2</v>
      </c>
      <c r="CI10" s="134">
        <f>IFERROR(CH10/CF10,"-")</f>
        <v>0.4</v>
      </c>
      <c r="CJ10" s="135">
        <v>963000</v>
      </c>
      <c r="CK10" s="136">
        <f>IFERROR(CJ10/CF10,"-")</f>
        <v>192600</v>
      </c>
      <c r="CL10" s="137"/>
      <c r="CM10" s="137"/>
      <c r="CN10" s="137">
        <v>2</v>
      </c>
      <c r="CO10" s="138">
        <v>6</v>
      </c>
      <c r="CP10" s="139">
        <v>1232000</v>
      </c>
      <c r="CQ10" s="139">
        <v>925000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0.071929824561404</v>
      </c>
      <c r="B11" s="347" t="s">
        <v>84</v>
      </c>
      <c r="C11" s="347"/>
      <c r="D11" s="347" t="s">
        <v>85</v>
      </c>
      <c r="E11" s="347" t="s">
        <v>67</v>
      </c>
      <c r="F11" s="347" t="s">
        <v>68</v>
      </c>
      <c r="G11" s="88" t="s">
        <v>86</v>
      </c>
      <c r="H11" s="88" t="s">
        <v>70</v>
      </c>
      <c r="I11" s="348" t="s">
        <v>74</v>
      </c>
      <c r="J11" s="330">
        <v>570000</v>
      </c>
      <c r="K11" s="79">
        <v>0</v>
      </c>
      <c r="L11" s="79">
        <v>0</v>
      </c>
      <c r="M11" s="79">
        <v>65</v>
      </c>
      <c r="N11" s="89">
        <v>5</v>
      </c>
      <c r="O11" s="90">
        <v>0</v>
      </c>
      <c r="P11" s="91">
        <f>N11+O11</f>
        <v>5</v>
      </c>
      <c r="Q11" s="80">
        <f>IFERROR(P11/M11,"-")</f>
        <v>0.076923076923077</v>
      </c>
      <c r="R11" s="79">
        <v>0</v>
      </c>
      <c r="S11" s="79">
        <v>1</v>
      </c>
      <c r="T11" s="80">
        <f>IFERROR(R11/(P11),"-")</f>
        <v>0</v>
      </c>
      <c r="U11" s="336">
        <f>IFERROR(J11/SUM(N11:O16),"-")</f>
        <v>14250</v>
      </c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>
        <f>SUM(X11:X16)-SUM(J11:J16)</f>
        <v>-529000</v>
      </c>
      <c r="AB11" s="83">
        <f>SUM(X11:X16)/SUM(J11:J16)</f>
        <v>0.071929824561404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0.2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3</v>
      </c>
      <c r="BX11" s="125">
        <f>IF(P11=0,"",IF(BW11=0,"",(BW11/P11)))</f>
        <v>0.6</v>
      </c>
      <c r="BY11" s="126">
        <v>1</v>
      </c>
      <c r="BZ11" s="127">
        <f>IFERROR(BY11/BW11,"-")</f>
        <v>0.33333333333333</v>
      </c>
      <c r="CA11" s="128">
        <v>6000</v>
      </c>
      <c r="CB11" s="129">
        <f>IFERROR(CA11/BW11,"-")</f>
        <v>2000</v>
      </c>
      <c r="CC11" s="130"/>
      <c r="CD11" s="130">
        <v>1</v>
      </c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>
        <v>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87</v>
      </c>
      <c r="C12" s="347"/>
      <c r="D12" s="347" t="s">
        <v>85</v>
      </c>
      <c r="E12" s="347" t="s">
        <v>67</v>
      </c>
      <c r="F12" s="347" t="s">
        <v>82</v>
      </c>
      <c r="G12" s="88"/>
      <c r="H12" s="88"/>
      <c r="I12" s="88"/>
      <c r="J12" s="330"/>
      <c r="K12" s="79">
        <v>0</v>
      </c>
      <c r="L12" s="79">
        <v>0</v>
      </c>
      <c r="M12" s="79">
        <v>21</v>
      </c>
      <c r="N12" s="89">
        <v>7</v>
      </c>
      <c r="O12" s="90">
        <v>0</v>
      </c>
      <c r="P12" s="91">
        <f>N12+O12</f>
        <v>7</v>
      </c>
      <c r="Q12" s="80">
        <f>IFERROR(P12/M12,"-")</f>
        <v>0.33333333333333</v>
      </c>
      <c r="R12" s="79">
        <v>0</v>
      </c>
      <c r="S12" s="79">
        <v>1</v>
      </c>
      <c r="T12" s="80">
        <f>IFERROR(R12/(P12),"-")</f>
        <v>0</v>
      </c>
      <c r="U12" s="336"/>
      <c r="V12" s="82">
        <v>1</v>
      </c>
      <c r="W12" s="80">
        <f>IF(P12=0,"-",V12/P12)</f>
        <v>0.14285714285714</v>
      </c>
      <c r="X12" s="335">
        <v>3000</v>
      </c>
      <c r="Y12" s="336">
        <f>IFERROR(X12/P12,"-")</f>
        <v>428.57142857143</v>
      </c>
      <c r="Z12" s="336">
        <f>IFERROR(X12/V12,"-")</f>
        <v>3000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0.14285714285714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2</v>
      </c>
      <c r="BO12" s="118">
        <f>IF(P12=0,"",IF(BN12=0,"",(BN12/P12)))</f>
        <v>0.28571428571429</v>
      </c>
      <c r="BP12" s="119">
        <v>1</v>
      </c>
      <c r="BQ12" s="120">
        <f>IFERROR(BP12/BN12,"-")</f>
        <v>0.5</v>
      </c>
      <c r="BR12" s="121">
        <v>3000</v>
      </c>
      <c r="BS12" s="122">
        <f>IFERROR(BR12/BN12,"-")</f>
        <v>1500</v>
      </c>
      <c r="BT12" s="123">
        <v>1</v>
      </c>
      <c r="BU12" s="123"/>
      <c r="BV12" s="123"/>
      <c r="BW12" s="124">
        <v>4</v>
      </c>
      <c r="BX12" s="125">
        <f>IF(P12=0,"",IF(BW12=0,"",(BW12/P12)))</f>
        <v>0.57142857142857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3000</v>
      </c>
      <c r="CQ12" s="139">
        <v>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88</v>
      </c>
      <c r="C13" s="347"/>
      <c r="D13" s="347" t="s">
        <v>85</v>
      </c>
      <c r="E13" s="347" t="s">
        <v>67</v>
      </c>
      <c r="F13" s="347" t="s">
        <v>89</v>
      </c>
      <c r="G13" s="88" t="s">
        <v>90</v>
      </c>
      <c r="H13" s="88" t="s">
        <v>91</v>
      </c>
      <c r="I13" s="348" t="s">
        <v>71</v>
      </c>
      <c r="J13" s="330"/>
      <c r="K13" s="79">
        <v>0</v>
      </c>
      <c r="L13" s="79">
        <v>0</v>
      </c>
      <c r="M13" s="79">
        <v>42</v>
      </c>
      <c r="N13" s="89">
        <v>2</v>
      </c>
      <c r="O13" s="90">
        <v>0</v>
      </c>
      <c r="P13" s="91">
        <f>N13+O13</f>
        <v>2</v>
      </c>
      <c r="Q13" s="80">
        <f>IFERROR(P13/M13,"-")</f>
        <v>0.047619047619048</v>
      </c>
      <c r="R13" s="79">
        <v>0</v>
      </c>
      <c r="S13" s="79">
        <v>0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>
        <v>1</v>
      </c>
      <c r="AE13" s="93">
        <f>IF(P13=0,"",IF(AD13=0,"",(AD13/P13)))</f>
        <v>0.5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0.5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92</v>
      </c>
      <c r="C14" s="347"/>
      <c r="D14" s="347" t="s">
        <v>85</v>
      </c>
      <c r="E14" s="347" t="s">
        <v>67</v>
      </c>
      <c r="F14" s="347" t="s">
        <v>82</v>
      </c>
      <c r="G14" s="88"/>
      <c r="H14" s="88"/>
      <c r="I14" s="88"/>
      <c r="J14" s="330"/>
      <c r="K14" s="79">
        <v>0</v>
      </c>
      <c r="L14" s="79">
        <v>0</v>
      </c>
      <c r="M14" s="79">
        <v>16</v>
      </c>
      <c r="N14" s="89">
        <v>9</v>
      </c>
      <c r="O14" s="90">
        <v>0</v>
      </c>
      <c r="P14" s="91">
        <f>N14+O14</f>
        <v>9</v>
      </c>
      <c r="Q14" s="80">
        <f>IFERROR(P14/M14,"-")</f>
        <v>0.5625</v>
      </c>
      <c r="R14" s="79">
        <v>0</v>
      </c>
      <c r="S14" s="79">
        <v>2</v>
      </c>
      <c r="T14" s="80">
        <f>IFERROR(R14/(P14),"-")</f>
        <v>0</v>
      </c>
      <c r="U14" s="336"/>
      <c r="V14" s="82">
        <v>1</v>
      </c>
      <c r="W14" s="80">
        <f>IF(P14=0,"-",V14/P14)</f>
        <v>0.11111111111111</v>
      </c>
      <c r="X14" s="335">
        <v>5000</v>
      </c>
      <c r="Y14" s="336">
        <f>IFERROR(X14/P14,"-")</f>
        <v>555.55555555556</v>
      </c>
      <c r="Z14" s="336">
        <f>IFERROR(X14/V14,"-")</f>
        <v>5000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3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5</v>
      </c>
      <c r="BX14" s="125">
        <f>IF(P14=0,"",IF(BW14=0,"",(BW14/P14)))</f>
        <v>0.55555555555556</v>
      </c>
      <c r="BY14" s="126">
        <v>2</v>
      </c>
      <c r="BZ14" s="127">
        <f>IFERROR(BY14/BW14,"-")</f>
        <v>0.4</v>
      </c>
      <c r="CA14" s="128">
        <v>8000</v>
      </c>
      <c r="CB14" s="129">
        <f>IFERROR(CA14/BW14,"-")</f>
        <v>1600</v>
      </c>
      <c r="CC14" s="130">
        <v>2</v>
      </c>
      <c r="CD14" s="130"/>
      <c r="CE14" s="130"/>
      <c r="CF14" s="131">
        <v>1</v>
      </c>
      <c r="CG14" s="132">
        <f>IF(P14=0,"",IF(CF14=0,"",(CF14/P14)))</f>
        <v>0.11111111111111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5000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93</v>
      </c>
      <c r="C15" s="347"/>
      <c r="D15" s="347" t="s">
        <v>94</v>
      </c>
      <c r="E15" s="347" t="s">
        <v>95</v>
      </c>
      <c r="F15" s="347" t="s">
        <v>96</v>
      </c>
      <c r="G15" s="88" t="s">
        <v>90</v>
      </c>
      <c r="H15" s="88" t="s">
        <v>91</v>
      </c>
      <c r="I15" s="349" t="s">
        <v>97</v>
      </c>
      <c r="J15" s="330"/>
      <c r="K15" s="79">
        <v>0</v>
      </c>
      <c r="L15" s="79">
        <v>0</v>
      </c>
      <c r="M15" s="79">
        <v>78</v>
      </c>
      <c r="N15" s="89">
        <v>7</v>
      </c>
      <c r="O15" s="90">
        <v>0</v>
      </c>
      <c r="P15" s="91">
        <f>N15+O15</f>
        <v>7</v>
      </c>
      <c r="Q15" s="80">
        <f>IFERROR(P15/M15,"-")</f>
        <v>0.08974358974359</v>
      </c>
      <c r="R15" s="79">
        <v>0</v>
      </c>
      <c r="S15" s="79">
        <v>1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0.14285714285714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3</v>
      </c>
      <c r="BF15" s="111">
        <f>IF(P15=0,"",IF(BE15=0,"",(BE15/P15)))</f>
        <v>0.42857142857143</v>
      </c>
      <c r="BG15" s="110">
        <v>1</v>
      </c>
      <c r="BH15" s="112">
        <f>IFERROR(BG15/BE15,"-")</f>
        <v>0.33333333333333</v>
      </c>
      <c r="BI15" s="113">
        <v>3000</v>
      </c>
      <c r="BJ15" s="114">
        <f>IFERROR(BI15/BE15,"-")</f>
        <v>1000</v>
      </c>
      <c r="BK15" s="115">
        <v>1</v>
      </c>
      <c r="BL15" s="115"/>
      <c r="BM15" s="115"/>
      <c r="BN15" s="117">
        <v>1</v>
      </c>
      <c r="BO15" s="118">
        <f>IF(P15=0,"",IF(BN15=0,"",(BN15/P15)))</f>
        <v>0.14285714285714</v>
      </c>
      <c r="BP15" s="119">
        <v>1</v>
      </c>
      <c r="BQ15" s="120">
        <f>IFERROR(BP15/BN15,"-")</f>
        <v>1</v>
      </c>
      <c r="BR15" s="121">
        <v>2000</v>
      </c>
      <c r="BS15" s="122">
        <f>IFERROR(BR15/BN15,"-")</f>
        <v>2000</v>
      </c>
      <c r="BT15" s="123">
        <v>1</v>
      </c>
      <c r="BU15" s="123"/>
      <c r="BV15" s="123"/>
      <c r="BW15" s="124">
        <v>1</v>
      </c>
      <c r="BX15" s="125">
        <f>IF(P15=0,"",IF(BW15=0,"",(BW15/P15)))</f>
        <v>0.14285714285714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0.14285714285714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0</v>
      </c>
      <c r="CP15" s="139">
        <v>0</v>
      </c>
      <c r="CQ15" s="139">
        <v>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98</v>
      </c>
      <c r="C16" s="347"/>
      <c r="D16" s="347" t="s">
        <v>94</v>
      </c>
      <c r="E16" s="347" t="s">
        <v>95</v>
      </c>
      <c r="F16" s="347" t="s">
        <v>82</v>
      </c>
      <c r="G16" s="88"/>
      <c r="H16" s="88"/>
      <c r="I16" s="88"/>
      <c r="J16" s="330"/>
      <c r="K16" s="79">
        <v>0</v>
      </c>
      <c r="L16" s="79">
        <v>0</v>
      </c>
      <c r="M16" s="79">
        <v>24</v>
      </c>
      <c r="N16" s="89">
        <v>9</v>
      </c>
      <c r="O16" s="90">
        <v>1</v>
      </c>
      <c r="P16" s="91">
        <f>N16+O16</f>
        <v>10</v>
      </c>
      <c r="Q16" s="80">
        <f>IFERROR(P16/M16,"-")</f>
        <v>0.41666666666667</v>
      </c>
      <c r="R16" s="79">
        <v>1</v>
      </c>
      <c r="S16" s="79">
        <v>3</v>
      </c>
      <c r="T16" s="80">
        <f>IFERROR(R16/(P16),"-")</f>
        <v>0.1</v>
      </c>
      <c r="U16" s="336"/>
      <c r="V16" s="82">
        <v>3</v>
      </c>
      <c r="W16" s="80">
        <f>IF(P16=0,"-",V16/P16)</f>
        <v>0.3</v>
      </c>
      <c r="X16" s="335">
        <v>33000</v>
      </c>
      <c r="Y16" s="336">
        <f>IFERROR(X16/P16,"-")</f>
        <v>3300</v>
      </c>
      <c r="Z16" s="336">
        <f>IFERROR(X16/V16,"-")</f>
        <v>11000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0.2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0.3</v>
      </c>
      <c r="BP16" s="119">
        <v>1</v>
      </c>
      <c r="BQ16" s="120">
        <f>IFERROR(BP16/BN16,"-")</f>
        <v>0.33333333333333</v>
      </c>
      <c r="BR16" s="121">
        <v>3000</v>
      </c>
      <c r="BS16" s="122">
        <f>IFERROR(BR16/BN16,"-")</f>
        <v>1000</v>
      </c>
      <c r="BT16" s="123">
        <v>1</v>
      </c>
      <c r="BU16" s="123"/>
      <c r="BV16" s="123"/>
      <c r="BW16" s="124">
        <v>3</v>
      </c>
      <c r="BX16" s="125">
        <f>IF(P16=0,"",IF(BW16=0,"",(BW16/P16)))</f>
        <v>0.3</v>
      </c>
      <c r="BY16" s="126">
        <v>2</v>
      </c>
      <c r="BZ16" s="127">
        <f>IFERROR(BY16/BW16,"-")</f>
        <v>0.66666666666667</v>
      </c>
      <c r="CA16" s="128">
        <v>30000</v>
      </c>
      <c r="CB16" s="129">
        <f>IFERROR(CA16/BW16,"-")</f>
        <v>10000</v>
      </c>
      <c r="CC16" s="130"/>
      <c r="CD16" s="130"/>
      <c r="CE16" s="130">
        <v>2</v>
      </c>
      <c r="CF16" s="131">
        <v>2</v>
      </c>
      <c r="CG16" s="132">
        <f>IF(P16=0,"",IF(CF16=0,"",(CF16/P16)))</f>
        <v>0.2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3</v>
      </c>
      <c r="CP16" s="139">
        <v>33000</v>
      </c>
      <c r="CQ16" s="139">
        <v>19000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1.225</v>
      </c>
      <c r="B17" s="347" t="s">
        <v>99</v>
      </c>
      <c r="C17" s="347"/>
      <c r="D17" s="347"/>
      <c r="E17" s="347"/>
      <c r="F17" s="347" t="s">
        <v>68</v>
      </c>
      <c r="G17" s="88" t="s">
        <v>100</v>
      </c>
      <c r="H17" s="88" t="s">
        <v>101</v>
      </c>
      <c r="I17" s="88" t="s">
        <v>102</v>
      </c>
      <c r="J17" s="330">
        <v>80000</v>
      </c>
      <c r="K17" s="79">
        <v>0</v>
      </c>
      <c r="L17" s="79">
        <v>0</v>
      </c>
      <c r="M17" s="79">
        <v>42</v>
      </c>
      <c r="N17" s="89">
        <v>3</v>
      </c>
      <c r="O17" s="90">
        <v>0</v>
      </c>
      <c r="P17" s="91">
        <f>N17+O17</f>
        <v>3</v>
      </c>
      <c r="Q17" s="80">
        <f>IFERROR(P17/M17,"-")</f>
        <v>0.071428571428571</v>
      </c>
      <c r="R17" s="79">
        <v>0</v>
      </c>
      <c r="S17" s="79">
        <v>2</v>
      </c>
      <c r="T17" s="80">
        <f>IFERROR(R17/(P17),"-")</f>
        <v>0</v>
      </c>
      <c r="U17" s="336">
        <f>IFERROR(J17/SUM(N17:O18),"-")</f>
        <v>16000</v>
      </c>
      <c r="V17" s="82">
        <v>1</v>
      </c>
      <c r="W17" s="80">
        <f>IF(P17=0,"-",V17/P17)</f>
        <v>0.33333333333333</v>
      </c>
      <c r="X17" s="335">
        <v>73000</v>
      </c>
      <c r="Y17" s="336">
        <f>IFERROR(X17/P17,"-")</f>
        <v>24333.333333333</v>
      </c>
      <c r="Z17" s="336">
        <f>IFERROR(X17/V17,"-")</f>
        <v>73000</v>
      </c>
      <c r="AA17" s="330">
        <f>SUM(X17:X18)-SUM(J17:J18)</f>
        <v>18000</v>
      </c>
      <c r="AB17" s="83">
        <f>SUM(X17:X18)/SUM(J17:J18)</f>
        <v>1.225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0.33333333333333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2</v>
      </c>
      <c r="BX17" s="125">
        <f>IF(P17=0,"",IF(BW17=0,"",(BW17/P17)))</f>
        <v>0.66666666666667</v>
      </c>
      <c r="BY17" s="126">
        <v>2</v>
      </c>
      <c r="BZ17" s="127">
        <f>IFERROR(BY17/BW17,"-")</f>
        <v>1</v>
      </c>
      <c r="CA17" s="128">
        <v>93000</v>
      </c>
      <c r="CB17" s="129">
        <f>IFERROR(CA17/BW17,"-")</f>
        <v>46500</v>
      </c>
      <c r="CC17" s="130"/>
      <c r="CD17" s="130">
        <v>1</v>
      </c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73000</v>
      </c>
      <c r="CQ17" s="139">
        <v>73000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103</v>
      </c>
      <c r="C18" s="347"/>
      <c r="D18" s="347"/>
      <c r="E18" s="347"/>
      <c r="F18" s="347" t="s">
        <v>82</v>
      </c>
      <c r="G18" s="88"/>
      <c r="H18" s="88"/>
      <c r="I18" s="88"/>
      <c r="J18" s="330"/>
      <c r="K18" s="79">
        <v>0</v>
      </c>
      <c r="L18" s="79">
        <v>0</v>
      </c>
      <c r="M18" s="79">
        <v>6</v>
      </c>
      <c r="N18" s="89">
        <v>2</v>
      </c>
      <c r="O18" s="90">
        <v>0</v>
      </c>
      <c r="P18" s="91">
        <f>N18+O18</f>
        <v>2</v>
      </c>
      <c r="Q18" s="80">
        <f>IFERROR(P18/M18,"-")</f>
        <v>0.33333333333333</v>
      </c>
      <c r="R18" s="79">
        <v>0</v>
      </c>
      <c r="S18" s="79">
        <v>0</v>
      </c>
      <c r="T18" s="80">
        <f>IFERROR(R18/(P18),"-")</f>
        <v>0</v>
      </c>
      <c r="U18" s="336"/>
      <c r="V18" s="82">
        <v>1</v>
      </c>
      <c r="W18" s="80">
        <f>IF(P18=0,"-",V18/P18)</f>
        <v>0.5</v>
      </c>
      <c r="X18" s="335">
        <v>25000</v>
      </c>
      <c r="Y18" s="336">
        <f>IFERROR(X18/P18,"-")</f>
        <v>12500</v>
      </c>
      <c r="Z18" s="336">
        <f>IFERROR(X18/V18,"-")</f>
        <v>25000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0.5</v>
      </c>
      <c r="BY18" s="126">
        <v>1</v>
      </c>
      <c r="BZ18" s="127">
        <f>IFERROR(BY18/BW18,"-")</f>
        <v>1</v>
      </c>
      <c r="CA18" s="128">
        <v>25000</v>
      </c>
      <c r="CB18" s="129">
        <f>IFERROR(CA18/BW18,"-")</f>
        <v>25000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25000</v>
      </c>
      <c r="CQ18" s="139">
        <v>25000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 t="str">
        <f>AB19</f>
        <v>0</v>
      </c>
      <c r="B19" s="347" t="s">
        <v>104</v>
      </c>
      <c r="C19" s="347"/>
      <c r="D19" s="347"/>
      <c r="E19" s="347"/>
      <c r="F19" s="347" t="s">
        <v>68</v>
      </c>
      <c r="G19" s="88" t="s">
        <v>105</v>
      </c>
      <c r="H19" s="88" t="s">
        <v>101</v>
      </c>
      <c r="I19" s="349" t="s">
        <v>106</v>
      </c>
      <c r="J19" s="330">
        <v>0</v>
      </c>
      <c r="K19" s="79">
        <v>0</v>
      </c>
      <c r="L19" s="79">
        <v>0</v>
      </c>
      <c r="M19" s="79">
        <v>23</v>
      </c>
      <c r="N19" s="89">
        <v>0</v>
      </c>
      <c r="O19" s="90">
        <v>0</v>
      </c>
      <c r="P19" s="91">
        <f>N19+O19</f>
        <v>0</v>
      </c>
      <c r="Q19" s="80">
        <f>IFERROR(P19/M19,"-")</f>
        <v>0</v>
      </c>
      <c r="R19" s="79">
        <v>0</v>
      </c>
      <c r="S19" s="79">
        <v>0</v>
      </c>
      <c r="T19" s="80" t="str">
        <f>IFERROR(R19/(P19),"-")</f>
        <v>-</v>
      </c>
      <c r="U19" s="336" t="str">
        <f>IFERROR(J19/SUM(N19:O20),"-")</f>
        <v>-</v>
      </c>
      <c r="V19" s="82">
        <v>0</v>
      </c>
      <c r="W19" s="80" t="str">
        <f>IF(P19=0,"-",V19/P19)</f>
        <v>-</v>
      </c>
      <c r="X19" s="335">
        <v>0</v>
      </c>
      <c r="Y19" s="336" t="str">
        <f>IFERROR(X19/P19,"-")</f>
        <v>-</v>
      </c>
      <c r="Z19" s="336" t="str">
        <f>IFERROR(X19/V19,"-")</f>
        <v>-</v>
      </c>
      <c r="AA19" s="330">
        <f>SUM(X19:X20)-SUM(J19:J20)</f>
        <v>0</v>
      </c>
      <c r="AB19" s="83" t="str">
        <f>SUM(X19:X20)/SUM(J19:J20)</f>
        <v>0</v>
      </c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107</v>
      </c>
      <c r="C20" s="347"/>
      <c r="D20" s="347"/>
      <c r="E20" s="347"/>
      <c r="F20" s="347" t="s">
        <v>82</v>
      </c>
      <c r="G20" s="88"/>
      <c r="H20" s="88"/>
      <c r="I20" s="88"/>
      <c r="J20" s="330"/>
      <c r="K20" s="79">
        <v>0</v>
      </c>
      <c r="L20" s="79">
        <v>0</v>
      </c>
      <c r="M20" s="79">
        <v>0</v>
      </c>
      <c r="N20" s="89">
        <v>0</v>
      </c>
      <c r="O20" s="90">
        <v>0</v>
      </c>
      <c r="P20" s="91">
        <f>N20+O20</f>
        <v>0</v>
      </c>
      <c r="Q20" s="80" t="str">
        <f>IFERROR(P20/M20,"-")</f>
        <v>-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30"/>
      <c r="B21" s="85"/>
      <c r="C21" s="86"/>
      <c r="D21" s="86"/>
      <c r="E21" s="86"/>
      <c r="F21" s="87"/>
      <c r="G21" s="88"/>
      <c r="H21" s="88"/>
      <c r="I21" s="88"/>
      <c r="J21" s="331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337"/>
      <c r="V21" s="25"/>
      <c r="W21" s="25"/>
      <c r="X21" s="337"/>
      <c r="Y21" s="337"/>
      <c r="Z21" s="337"/>
      <c r="AA21" s="337"/>
      <c r="AB21" s="33"/>
      <c r="AC21" s="57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30"/>
      <c r="B22" s="37"/>
      <c r="C22" s="21"/>
      <c r="D22" s="21"/>
      <c r="E22" s="21"/>
      <c r="F22" s="22"/>
      <c r="G22" s="36"/>
      <c r="H22" s="36"/>
      <c r="I22" s="73"/>
      <c r="J22" s="332"/>
      <c r="K22" s="34"/>
      <c r="L22" s="34"/>
      <c r="M22" s="31"/>
      <c r="N22" s="23"/>
      <c r="O22" s="23"/>
      <c r="P22" s="23"/>
      <c r="Q22" s="32"/>
      <c r="R22" s="32"/>
      <c r="S22" s="23"/>
      <c r="T22" s="32"/>
      <c r="U22" s="337"/>
      <c r="V22" s="25"/>
      <c r="W22" s="25"/>
      <c r="X22" s="337"/>
      <c r="Y22" s="337"/>
      <c r="Z22" s="337"/>
      <c r="AA22" s="337"/>
      <c r="AB22" s="33"/>
      <c r="AC22" s="59"/>
      <c r="AD22" s="61"/>
      <c r="AE22" s="62"/>
      <c r="AF22" s="61"/>
      <c r="AG22" s="65"/>
      <c r="AH22" s="66"/>
      <c r="AI22" s="67"/>
      <c r="AJ22" s="68"/>
      <c r="AK22" s="68"/>
      <c r="AL22" s="68"/>
      <c r="AM22" s="61"/>
      <c r="AN22" s="62"/>
      <c r="AO22" s="61"/>
      <c r="AP22" s="65"/>
      <c r="AQ22" s="66"/>
      <c r="AR22" s="67"/>
      <c r="AS22" s="68"/>
      <c r="AT22" s="68"/>
      <c r="AU22" s="68"/>
      <c r="AV22" s="61"/>
      <c r="AW22" s="62"/>
      <c r="AX22" s="61"/>
      <c r="AY22" s="65"/>
      <c r="AZ22" s="66"/>
      <c r="BA22" s="67"/>
      <c r="BB22" s="68"/>
      <c r="BC22" s="68"/>
      <c r="BD22" s="68"/>
      <c r="BE22" s="61"/>
      <c r="BF22" s="62"/>
      <c r="BG22" s="61"/>
      <c r="BH22" s="65"/>
      <c r="BI22" s="66"/>
      <c r="BJ22" s="67"/>
      <c r="BK22" s="68"/>
      <c r="BL22" s="68"/>
      <c r="BM22" s="68"/>
      <c r="BN22" s="63"/>
      <c r="BO22" s="64"/>
      <c r="BP22" s="61"/>
      <c r="BQ22" s="65"/>
      <c r="BR22" s="66"/>
      <c r="BS22" s="67"/>
      <c r="BT22" s="68"/>
      <c r="BU22" s="68"/>
      <c r="BV22" s="68"/>
      <c r="BW22" s="63"/>
      <c r="BX22" s="64"/>
      <c r="BY22" s="61"/>
      <c r="BZ22" s="65"/>
      <c r="CA22" s="66"/>
      <c r="CB22" s="67"/>
      <c r="CC22" s="68"/>
      <c r="CD22" s="68"/>
      <c r="CE22" s="68"/>
      <c r="CF22" s="63"/>
      <c r="CG22" s="64"/>
      <c r="CH22" s="61"/>
      <c r="CI22" s="65"/>
      <c r="CJ22" s="66"/>
      <c r="CK22" s="67"/>
      <c r="CL22" s="68"/>
      <c r="CM22" s="68"/>
      <c r="CN22" s="68"/>
      <c r="CO22" s="69"/>
      <c r="CP22" s="66"/>
      <c r="CQ22" s="66"/>
      <c r="CR22" s="66"/>
      <c r="CS22" s="70"/>
    </row>
    <row r="23" spans="1:98">
      <c r="A23" s="19">
        <f>AB23</f>
        <v>1.1735555555556</v>
      </c>
      <c r="B23" s="39"/>
      <c r="C23" s="39"/>
      <c r="D23" s="39"/>
      <c r="E23" s="39"/>
      <c r="F23" s="39"/>
      <c r="G23" s="40" t="s">
        <v>108</v>
      </c>
      <c r="H23" s="40"/>
      <c r="I23" s="40"/>
      <c r="J23" s="333">
        <f>SUM(J6:J22)</f>
        <v>1350000</v>
      </c>
      <c r="K23" s="41">
        <f>SUM(K6:K22)</f>
        <v>0</v>
      </c>
      <c r="L23" s="41">
        <f>SUM(L6:L22)</f>
        <v>0</v>
      </c>
      <c r="M23" s="41">
        <f>SUM(M6:M22)</f>
        <v>1008</v>
      </c>
      <c r="N23" s="41">
        <f>SUM(N6:N22)</f>
        <v>138</v>
      </c>
      <c r="O23" s="41">
        <f>SUM(O6:O22)</f>
        <v>1</v>
      </c>
      <c r="P23" s="41">
        <f>SUM(P6:P22)</f>
        <v>139</v>
      </c>
      <c r="Q23" s="42">
        <f>IFERROR(P23/M23,"-")</f>
        <v>0.13789682539683</v>
      </c>
      <c r="R23" s="76">
        <f>SUM(R6:R22)</f>
        <v>5</v>
      </c>
      <c r="S23" s="76">
        <f>SUM(S6:S22)</f>
        <v>31</v>
      </c>
      <c r="T23" s="42">
        <f>IFERROR(R23/P23,"-")</f>
        <v>0.035971223021583</v>
      </c>
      <c r="U23" s="338">
        <f>IFERROR(J23/P23,"-")</f>
        <v>9712.2302158273</v>
      </c>
      <c r="V23" s="44">
        <f>SUM(V6:V22)</f>
        <v>20</v>
      </c>
      <c r="W23" s="42">
        <f>IFERROR(V23/P23,"-")</f>
        <v>0.14388489208633</v>
      </c>
      <c r="X23" s="333">
        <f>SUM(X6:X22)</f>
        <v>1584300</v>
      </c>
      <c r="Y23" s="333">
        <f>IFERROR(X23/P23,"-")</f>
        <v>11397.841726619</v>
      </c>
      <c r="Z23" s="333">
        <f>IFERROR(X23/V23,"-")</f>
        <v>79215</v>
      </c>
      <c r="AA23" s="333">
        <f>X23-J23</f>
        <v>234300</v>
      </c>
      <c r="AB23" s="45">
        <f>X23/J23</f>
        <v>1.1735555555556</v>
      </c>
      <c r="AC23" s="58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109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3.0571428571429</v>
      </c>
      <c r="B6" s="347" t="s">
        <v>110</v>
      </c>
      <c r="C6" s="347" t="s">
        <v>111</v>
      </c>
      <c r="D6" s="347" t="s">
        <v>112</v>
      </c>
      <c r="E6" s="347"/>
      <c r="F6" s="347" t="s">
        <v>68</v>
      </c>
      <c r="G6" s="88" t="s">
        <v>113</v>
      </c>
      <c r="H6" s="88" t="s">
        <v>114</v>
      </c>
      <c r="I6" s="88" t="s">
        <v>115</v>
      </c>
      <c r="J6" s="330">
        <v>70000</v>
      </c>
      <c r="K6" s="79">
        <v>0</v>
      </c>
      <c r="L6" s="79">
        <v>0</v>
      </c>
      <c r="M6" s="79">
        <v>68</v>
      </c>
      <c r="N6" s="89">
        <v>7</v>
      </c>
      <c r="O6" s="90">
        <v>0</v>
      </c>
      <c r="P6" s="91">
        <f>N6+O6</f>
        <v>7</v>
      </c>
      <c r="Q6" s="80">
        <f>IFERROR(P6/M6,"-")</f>
        <v>0.10294117647059</v>
      </c>
      <c r="R6" s="79">
        <v>1</v>
      </c>
      <c r="S6" s="79">
        <v>1</v>
      </c>
      <c r="T6" s="80">
        <f>IFERROR(R6/(P6),"-")</f>
        <v>0.14285714285714</v>
      </c>
      <c r="U6" s="336">
        <f>IFERROR(J6/SUM(N6:O7),"-")</f>
        <v>3181.8181818182</v>
      </c>
      <c r="V6" s="82">
        <v>5</v>
      </c>
      <c r="W6" s="80">
        <f>IF(P6=0,"-",V6/P6)</f>
        <v>0.71428571428571</v>
      </c>
      <c r="X6" s="335">
        <v>175000</v>
      </c>
      <c r="Y6" s="336">
        <f>IFERROR(X6/P6,"-")</f>
        <v>25000</v>
      </c>
      <c r="Z6" s="336">
        <f>IFERROR(X6/V6,"-")</f>
        <v>35000</v>
      </c>
      <c r="AA6" s="330">
        <f>SUM(X6:X7)-SUM(J6:J7)</f>
        <v>144000</v>
      </c>
      <c r="AB6" s="83">
        <f>SUM(X6:X7)/SUM(J6:J7)</f>
        <v>3.0571428571429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0.28571428571429</v>
      </c>
      <c r="AO6" s="98">
        <v>1</v>
      </c>
      <c r="AP6" s="100">
        <f>IFERROR(AO6/AM6,"-")</f>
        <v>0.5</v>
      </c>
      <c r="AQ6" s="101">
        <v>3000</v>
      </c>
      <c r="AR6" s="102">
        <f>IFERROR(AQ6/AM6,"-")</f>
        <v>1500</v>
      </c>
      <c r="AS6" s="103">
        <v>1</v>
      </c>
      <c r="AT6" s="103"/>
      <c r="AU6" s="103"/>
      <c r="AV6" s="104">
        <v>1</v>
      </c>
      <c r="AW6" s="105">
        <f>IF(P6=0,"",IF(AV6=0,"",(AV6/P6)))</f>
        <v>0.14285714285714</v>
      </c>
      <c r="AX6" s="104">
        <v>1</v>
      </c>
      <c r="AY6" s="106">
        <f>IFERROR(AX6/AV6,"-")</f>
        <v>1</v>
      </c>
      <c r="AZ6" s="107">
        <v>8000</v>
      </c>
      <c r="BA6" s="108">
        <f>IFERROR(AZ6/AV6,"-")</f>
        <v>8000</v>
      </c>
      <c r="BB6" s="109"/>
      <c r="BC6" s="109">
        <v>1</v>
      </c>
      <c r="BD6" s="109"/>
      <c r="BE6" s="110">
        <v>1</v>
      </c>
      <c r="BF6" s="111">
        <f>IF(P6=0,"",IF(BE6=0,"",(BE6/P6)))</f>
        <v>0.14285714285714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0.14285714285714</v>
      </c>
      <c r="BP6" s="119">
        <v>1</v>
      </c>
      <c r="BQ6" s="120">
        <f>IFERROR(BP6/BN6,"-")</f>
        <v>1</v>
      </c>
      <c r="BR6" s="121">
        <v>73000</v>
      </c>
      <c r="BS6" s="122">
        <f>IFERROR(BR6/BN6,"-")</f>
        <v>73000</v>
      </c>
      <c r="BT6" s="123"/>
      <c r="BU6" s="123"/>
      <c r="BV6" s="123">
        <v>1</v>
      </c>
      <c r="BW6" s="124">
        <v>2</v>
      </c>
      <c r="BX6" s="125">
        <f>IF(P6=0,"",IF(BW6=0,"",(BW6/P6)))</f>
        <v>0.28571428571429</v>
      </c>
      <c r="BY6" s="126">
        <v>2</v>
      </c>
      <c r="BZ6" s="127">
        <f>IFERROR(BY6/BW6,"-")</f>
        <v>1</v>
      </c>
      <c r="CA6" s="128">
        <v>91000</v>
      </c>
      <c r="CB6" s="129">
        <f>IFERROR(CA6/BW6,"-")</f>
        <v>45500</v>
      </c>
      <c r="CC6" s="130"/>
      <c r="CD6" s="130"/>
      <c r="CE6" s="130">
        <v>2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5</v>
      </c>
      <c r="CP6" s="139">
        <v>175000</v>
      </c>
      <c r="CQ6" s="139">
        <v>76000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116</v>
      </c>
      <c r="C7" s="347"/>
      <c r="D7" s="347"/>
      <c r="E7" s="347"/>
      <c r="F7" s="347" t="s">
        <v>82</v>
      </c>
      <c r="G7" s="88"/>
      <c r="H7" s="88"/>
      <c r="I7" s="88"/>
      <c r="J7" s="330"/>
      <c r="K7" s="79">
        <v>0</v>
      </c>
      <c r="L7" s="79">
        <v>0</v>
      </c>
      <c r="M7" s="79">
        <v>55</v>
      </c>
      <c r="N7" s="89">
        <v>14</v>
      </c>
      <c r="O7" s="90">
        <v>1</v>
      </c>
      <c r="P7" s="91">
        <f>N7+O7</f>
        <v>15</v>
      </c>
      <c r="Q7" s="80">
        <f>IFERROR(P7/M7,"-")</f>
        <v>0.27272727272727</v>
      </c>
      <c r="R7" s="79">
        <v>0</v>
      </c>
      <c r="S7" s="79">
        <v>3</v>
      </c>
      <c r="T7" s="80">
        <f>IFERROR(R7/(P7),"-")</f>
        <v>0</v>
      </c>
      <c r="U7" s="336"/>
      <c r="V7" s="82">
        <v>2</v>
      </c>
      <c r="W7" s="80">
        <f>IF(P7=0,"-",V7/P7)</f>
        <v>0.13333333333333</v>
      </c>
      <c r="X7" s="335">
        <v>39000</v>
      </c>
      <c r="Y7" s="336">
        <f>IFERROR(X7/P7,"-")</f>
        <v>2600</v>
      </c>
      <c r="Z7" s="336">
        <f>IFERROR(X7/V7,"-")</f>
        <v>19500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0.13333333333333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0.26666666666667</v>
      </c>
      <c r="BG7" s="110">
        <v>1</v>
      </c>
      <c r="BH7" s="112">
        <f>IFERROR(BG7/BE7,"-")</f>
        <v>0.25</v>
      </c>
      <c r="BI7" s="113">
        <v>5000</v>
      </c>
      <c r="BJ7" s="114">
        <f>IFERROR(BI7/BE7,"-")</f>
        <v>1250</v>
      </c>
      <c r="BK7" s="115">
        <v>1</v>
      </c>
      <c r="BL7" s="115"/>
      <c r="BM7" s="115"/>
      <c r="BN7" s="117">
        <v>2</v>
      </c>
      <c r="BO7" s="118">
        <f>IF(P7=0,"",IF(BN7=0,"",(BN7/P7)))</f>
        <v>0.13333333333333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6</v>
      </c>
      <c r="BX7" s="125">
        <f>IF(P7=0,"",IF(BW7=0,"",(BW7/P7)))</f>
        <v>0.4</v>
      </c>
      <c r="BY7" s="126">
        <v>3</v>
      </c>
      <c r="BZ7" s="127">
        <f>IFERROR(BY7/BW7,"-")</f>
        <v>0.5</v>
      </c>
      <c r="CA7" s="128">
        <v>1281000</v>
      </c>
      <c r="CB7" s="129">
        <f>IFERROR(CA7/BW7,"-")</f>
        <v>213500</v>
      </c>
      <c r="CC7" s="130">
        <v>1</v>
      </c>
      <c r="CD7" s="130"/>
      <c r="CE7" s="130">
        <v>2</v>
      </c>
      <c r="CF7" s="131">
        <v>1</v>
      </c>
      <c r="CG7" s="132">
        <f>IF(P7=0,"",IF(CF7=0,"",(CF7/P7)))</f>
        <v>0.066666666666667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39000</v>
      </c>
      <c r="CQ7" s="139">
        <v>931000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</v>
      </c>
      <c r="B8" s="347" t="s">
        <v>117</v>
      </c>
      <c r="C8" s="347" t="s">
        <v>111</v>
      </c>
      <c r="D8" s="347" t="s">
        <v>118</v>
      </c>
      <c r="E8" s="347"/>
      <c r="F8" s="347" t="s">
        <v>68</v>
      </c>
      <c r="G8" s="88" t="s">
        <v>119</v>
      </c>
      <c r="H8" s="88" t="s">
        <v>114</v>
      </c>
      <c r="I8" s="88" t="s">
        <v>120</v>
      </c>
      <c r="J8" s="330">
        <v>75000</v>
      </c>
      <c r="K8" s="79">
        <v>0</v>
      </c>
      <c r="L8" s="79">
        <v>0</v>
      </c>
      <c r="M8" s="79">
        <v>54</v>
      </c>
      <c r="N8" s="89">
        <v>12</v>
      </c>
      <c r="O8" s="90">
        <v>0</v>
      </c>
      <c r="P8" s="91">
        <f>N8+O8</f>
        <v>12</v>
      </c>
      <c r="Q8" s="80">
        <f>IFERROR(P8/M8,"-")</f>
        <v>0.22222222222222</v>
      </c>
      <c r="R8" s="79">
        <v>0</v>
      </c>
      <c r="S8" s="79">
        <v>3</v>
      </c>
      <c r="T8" s="80">
        <f>IFERROR(R8/(P8),"-")</f>
        <v>0</v>
      </c>
      <c r="U8" s="336">
        <f>IFERROR(J8/SUM(N8:O9),"-")</f>
        <v>2027.027027027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-75000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3</v>
      </c>
      <c r="AN8" s="99">
        <f>IF(P8=0,"",IF(AM8=0,"",(AM8/P8)))</f>
        <v>0.25</v>
      </c>
      <c r="AO8" s="98">
        <v>1</v>
      </c>
      <c r="AP8" s="100">
        <f>IFERROR(AO8/AM8,"-")</f>
        <v>0.33333333333333</v>
      </c>
      <c r="AQ8" s="101">
        <v>3000</v>
      </c>
      <c r="AR8" s="102">
        <f>IFERROR(AQ8/AM8,"-")</f>
        <v>1000</v>
      </c>
      <c r="AS8" s="103">
        <v>1</v>
      </c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4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0.083333333333333</v>
      </c>
      <c r="BY8" s="126">
        <v>1</v>
      </c>
      <c r="BZ8" s="127">
        <f>IFERROR(BY8/BW8,"-")</f>
        <v>1</v>
      </c>
      <c r="CA8" s="128">
        <v>40000</v>
      </c>
      <c r="CB8" s="129">
        <f>IFERROR(CA8/BW8,"-")</f>
        <v>40000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>
        <v>40000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121</v>
      </c>
      <c r="C9" s="347"/>
      <c r="D9" s="347"/>
      <c r="E9" s="347"/>
      <c r="F9" s="347" t="s">
        <v>82</v>
      </c>
      <c r="G9" s="88"/>
      <c r="H9" s="88"/>
      <c r="I9" s="88"/>
      <c r="J9" s="330"/>
      <c r="K9" s="79">
        <v>0</v>
      </c>
      <c r="L9" s="79">
        <v>0</v>
      </c>
      <c r="M9" s="79">
        <v>57</v>
      </c>
      <c r="N9" s="89">
        <v>24</v>
      </c>
      <c r="O9" s="90">
        <v>1</v>
      </c>
      <c r="P9" s="91">
        <f>N9+O9</f>
        <v>25</v>
      </c>
      <c r="Q9" s="80">
        <f>IFERROR(P9/M9,"-")</f>
        <v>0.43859649122807</v>
      </c>
      <c r="R9" s="79">
        <v>3</v>
      </c>
      <c r="S9" s="79">
        <v>4</v>
      </c>
      <c r="T9" s="80">
        <f>IFERROR(R9/(P9),"-")</f>
        <v>0.12</v>
      </c>
      <c r="U9" s="336"/>
      <c r="V9" s="82">
        <v>1</v>
      </c>
      <c r="W9" s="80">
        <f>IF(P9=0,"-",V9/P9)</f>
        <v>0.04</v>
      </c>
      <c r="X9" s="335">
        <v>0</v>
      </c>
      <c r="Y9" s="336">
        <f>IFERROR(X9/P9,"-")</f>
        <v>0</v>
      </c>
      <c r="Z9" s="336">
        <f>IFERROR(X9/V9,"-")</f>
        <v>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4</v>
      </c>
      <c r="AN9" s="99">
        <f>IF(P9=0,"",IF(AM9=0,"",(AM9/P9)))</f>
        <v>0.16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0.04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7</v>
      </c>
      <c r="BF9" s="111">
        <f>IF(P9=0,"",IF(BE9=0,"",(BE9/P9)))</f>
        <v>0.28</v>
      </c>
      <c r="BG9" s="110">
        <v>1</v>
      </c>
      <c r="BH9" s="112">
        <f>IFERROR(BG9/BE9,"-")</f>
        <v>0.14285714285714</v>
      </c>
      <c r="BI9" s="113">
        <v>239000</v>
      </c>
      <c r="BJ9" s="114">
        <f>IFERROR(BI9/BE9,"-")</f>
        <v>34142.857142857</v>
      </c>
      <c r="BK9" s="115"/>
      <c r="BL9" s="115"/>
      <c r="BM9" s="115">
        <v>1</v>
      </c>
      <c r="BN9" s="117">
        <v>11</v>
      </c>
      <c r="BO9" s="118">
        <f>IF(P9=0,"",IF(BN9=0,"",(BN9/P9)))</f>
        <v>0.44</v>
      </c>
      <c r="BP9" s="119">
        <v>1</v>
      </c>
      <c r="BQ9" s="120">
        <f>IFERROR(BP9/BN9,"-")</f>
        <v>0.090909090909091</v>
      </c>
      <c r="BR9" s="121">
        <v>9000</v>
      </c>
      <c r="BS9" s="122">
        <f>IFERROR(BR9/BN9,"-")</f>
        <v>818.18181818182</v>
      </c>
      <c r="BT9" s="123"/>
      <c r="BU9" s="123"/>
      <c r="BV9" s="123">
        <v>1</v>
      </c>
      <c r="BW9" s="124">
        <v>2</v>
      </c>
      <c r="BX9" s="125">
        <f>IF(P9=0,"",IF(BW9=0,"",(BW9/P9)))</f>
        <v>0.08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0</v>
      </c>
      <c r="CQ9" s="139">
        <v>239000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0.832</v>
      </c>
      <c r="B10" s="347" t="s">
        <v>122</v>
      </c>
      <c r="C10" s="347" t="s">
        <v>123</v>
      </c>
      <c r="D10" s="347" t="s">
        <v>124</v>
      </c>
      <c r="E10" s="347"/>
      <c r="F10" s="347" t="s">
        <v>68</v>
      </c>
      <c r="G10" s="88" t="s">
        <v>125</v>
      </c>
      <c r="H10" s="88" t="s">
        <v>126</v>
      </c>
      <c r="I10" s="88" t="s">
        <v>127</v>
      </c>
      <c r="J10" s="330">
        <v>125000</v>
      </c>
      <c r="K10" s="79">
        <v>0</v>
      </c>
      <c r="L10" s="79">
        <v>0</v>
      </c>
      <c r="M10" s="79">
        <v>23</v>
      </c>
      <c r="N10" s="89">
        <v>3</v>
      </c>
      <c r="O10" s="90">
        <v>0</v>
      </c>
      <c r="P10" s="91">
        <f>N10+O10</f>
        <v>3</v>
      </c>
      <c r="Q10" s="80">
        <f>IFERROR(P10/M10,"-")</f>
        <v>0.1304347826087</v>
      </c>
      <c r="R10" s="79">
        <v>0</v>
      </c>
      <c r="S10" s="79">
        <v>1</v>
      </c>
      <c r="T10" s="80">
        <f>IFERROR(R10/(P10),"-")</f>
        <v>0</v>
      </c>
      <c r="U10" s="336">
        <f>IFERROR(J10/SUM(N10:O11),"-")</f>
        <v>10416.666666667</v>
      </c>
      <c r="V10" s="82">
        <v>1</v>
      </c>
      <c r="W10" s="80">
        <f>IF(P10=0,"-",V10/P10)</f>
        <v>0.33333333333333</v>
      </c>
      <c r="X10" s="335">
        <v>26000</v>
      </c>
      <c r="Y10" s="336">
        <f>IFERROR(X10/P10,"-")</f>
        <v>8666.6666666667</v>
      </c>
      <c r="Z10" s="336">
        <f>IFERROR(X10/V10,"-")</f>
        <v>26000</v>
      </c>
      <c r="AA10" s="330">
        <f>SUM(X10:X11)-SUM(J10:J11)</f>
        <v>-21000</v>
      </c>
      <c r="AB10" s="83">
        <f>SUM(X10:X11)/SUM(J10:J11)</f>
        <v>0.832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0.66666666666667</v>
      </c>
      <c r="BY10" s="126">
        <v>1</v>
      </c>
      <c r="BZ10" s="127">
        <f>IFERROR(BY10/BW10,"-")</f>
        <v>0.5</v>
      </c>
      <c r="CA10" s="128">
        <v>26000</v>
      </c>
      <c r="CB10" s="129">
        <f>IFERROR(CA10/BW10,"-")</f>
        <v>13000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26000</v>
      </c>
      <c r="CQ10" s="139">
        <v>26000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128</v>
      </c>
      <c r="C11" s="347"/>
      <c r="D11" s="347"/>
      <c r="E11" s="347"/>
      <c r="F11" s="347" t="s">
        <v>82</v>
      </c>
      <c r="G11" s="88"/>
      <c r="H11" s="88"/>
      <c r="I11" s="88"/>
      <c r="J11" s="330"/>
      <c r="K11" s="79">
        <v>0</v>
      </c>
      <c r="L11" s="79">
        <v>0</v>
      </c>
      <c r="M11" s="79">
        <v>28</v>
      </c>
      <c r="N11" s="89">
        <v>9</v>
      </c>
      <c r="O11" s="90">
        <v>0</v>
      </c>
      <c r="P11" s="91">
        <f>N11+O11</f>
        <v>9</v>
      </c>
      <c r="Q11" s="80">
        <f>IFERROR(P11/M11,"-")</f>
        <v>0.32142857142857</v>
      </c>
      <c r="R11" s="79">
        <v>2</v>
      </c>
      <c r="S11" s="79">
        <v>4</v>
      </c>
      <c r="T11" s="80">
        <f>IFERROR(R11/(P11),"-")</f>
        <v>0.22222222222222</v>
      </c>
      <c r="U11" s="336"/>
      <c r="V11" s="82">
        <v>2</v>
      </c>
      <c r="W11" s="80">
        <f>IF(P11=0,"-",V11/P11)</f>
        <v>0.22222222222222</v>
      </c>
      <c r="X11" s="335">
        <v>78000</v>
      </c>
      <c r="Y11" s="336">
        <f>IFERROR(X11/P11,"-")</f>
        <v>8666.6666666667</v>
      </c>
      <c r="Z11" s="336">
        <f>IFERROR(X11/V11,"-")</f>
        <v>39000</v>
      </c>
      <c r="AA11" s="330"/>
      <c r="AB11" s="83"/>
      <c r="AC11" s="77"/>
      <c r="AD11" s="92">
        <v>1</v>
      </c>
      <c r="AE11" s="93">
        <f>IF(P11=0,"",IF(AD11=0,"",(AD11/P11)))</f>
        <v>0.11111111111111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0.22222222222222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0.22222222222222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4</v>
      </c>
      <c r="BX11" s="125">
        <f>IF(P11=0,"",IF(BW11=0,"",(BW11/P11)))</f>
        <v>0.44444444444444</v>
      </c>
      <c r="BY11" s="126">
        <v>2</v>
      </c>
      <c r="BZ11" s="127">
        <f>IFERROR(BY11/BW11,"-")</f>
        <v>0.5</v>
      </c>
      <c r="CA11" s="128">
        <v>78000</v>
      </c>
      <c r="CB11" s="129">
        <f>IFERROR(CA11/BW11,"-")</f>
        <v>19500</v>
      </c>
      <c r="CC11" s="130">
        <v>1</v>
      </c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78000</v>
      </c>
      <c r="CQ11" s="139">
        <v>75000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1.1777777777778</v>
      </c>
      <c r="B14" s="39"/>
      <c r="C14" s="39"/>
      <c r="D14" s="39"/>
      <c r="E14" s="39"/>
      <c r="F14" s="39"/>
      <c r="G14" s="40" t="s">
        <v>129</v>
      </c>
      <c r="H14" s="40"/>
      <c r="I14" s="40"/>
      <c r="J14" s="333">
        <f>SUM(J6:J13)</f>
        <v>270000</v>
      </c>
      <c r="K14" s="41">
        <f>SUM(K6:K13)</f>
        <v>0</v>
      </c>
      <c r="L14" s="41">
        <f>SUM(L6:L13)</f>
        <v>0</v>
      </c>
      <c r="M14" s="41">
        <f>SUM(M6:M13)</f>
        <v>285</v>
      </c>
      <c r="N14" s="41">
        <f>SUM(N6:N13)</f>
        <v>69</v>
      </c>
      <c r="O14" s="41">
        <f>SUM(O6:O13)</f>
        <v>2</v>
      </c>
      <c r="P14" s="41">
        <f>SUM(P6:P13)</f>
        <v>71</v>
      </c>
      <c r="Q14" s="42">
        <f>IFERROR(P14/M14,"-")</f>
        <v>0.24912280701754</v>
      </c>
      <c r="R14" s="76">
        <f>SUM(R6:R13)</f>
        <v>6</v>
      </c>
      <c r="S14" s="76">
        <f>SUM(S6:S13)</f>
        <v>16</v>
      </c>
      <c r="T14" s="42">
        <f>IFERROR(R14/P14,"-")</f>
        <v>0.084507042253521</v>
      </c>
      <c r="U14" s="338">
        <f>IFERROR(J14/P14,"-")</f>
        <v>3802.8169014085</v>
      </c>
      <c r="V14" s="44">
        <f>SUM(V6:V13)</f>
        <v>11</v>
      </c>
      <c r="W14" s="42">
        <f>IFERROR(V14/P14,"-")</f>
        <v>0.15492957746479</v>
      </c>
      <c r="X14" s="333">
        <f>SUM(X6:X13)</f>
        <v>318000</v>
      </c>
      <c r="Y14" s="333">
        <f>IFERROR(X14/P14,"-")</f>
        <v>4478.8732394366</v>
      </c>
      <c r="Z14" s="333">
        <f>IFERROR(X14/V14,"-")</f>
        <v>28909.090909091</v>
      </c>
      <c r="AA14" s="333">
        <f>X14-J14</f>
        <v>48000</v>
      </c>
      <c r="AB14" s="45">
        <f>X14/J14</f>
        <v>1.1777777777778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130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1.096</v>
      </c>
      <c r="B6" s="347" t="s">
        <v>131</v>
      </c>
      <c r="C6" s="347" t="s">
        <v>132</v>
      </c>
      <c r="D6" s="347" t="s">
        <v>133</v>
      </c>
      <c r="E6" s="347" t="s">
        <v>134</v>
      </c>
      <c r="F6" s="347" t="s">
        <v>135</v>
      </c>
      <c r="G6" s="88" t="s">
        <v>136</v>
      </c>
      <c r="H6" s="88" t="s">
        <v>137</v>
      </c>
      <c r="I6" s="88" t="s">
        <v>138</v>
      </c>
      <c r="J6" s="330">
        <v>125000</v>
      </c>
      <c r="K6" s="79">
        <v>0</v>
      </c>
      <c r="L6" s="79">
        <v>0</v>
      </c>
      <c r="M6" s="79">
        <v>142</v>
      </c>
      <c r="N6" s="89">
        <v>31</v>
      </c>
      <c r="O6" s="90">
        <v>0</v>
      </c>
      <c r="P6" s="91">
        <f>N6+O6</f>
        <v>31</v>
      </c>
      <c r="Q6" s="80">
        <f>IFERROR(P6/M6,"-")</f>
        <v>0.21830985915493</v>
      </c>
      <c r="R6" s="79">
        <v>3</v>
      </c>
      <c r="S6" s="79">
        <v>9</v>
      </c>
      <c r="T6" s="80">
        <f>IFERROR(R6/(P6),"-")</f>
        <v>0.096774193548387</v>
      </c>
      <c r="U6" s="336">
        <f>IFERROR(J6/SUM(N6:O7),"-")</f>
        <v>739.6449704142</v>
      </c>
      <c r="V6" s="82">
        <v>4</v>
      </c>
      <c r="W6" s="80">
        <f>IF(P6=0,"-",V6/P6)</f>
        <v>0.12903225806452</v>
      </c>
      <c r="X6" s="335">
        <v>56000</v>
      </c>
      <c r="Y6" s="336">
        <f>IFERROR(X6/P6,"-")</f>
        <v>1806.4516129032</v>
      </c>
      <c r="Z6" s="336">
        <f>IFERROR(X6/V6,"-")</f>
        <v>14000</v>
      </c>
      <c r="AA6" s="330">
        <f>SUM(X6:X7)-SUM(J6:J7)</f>
        <v>12000</v>
      </c>
      <c r="AB6" s="83">
        <f>SUM(X6:X7)/SUM(J6:J7)</f>
        <v>1.096</v>
      </c>
      <c r="AC6" s="77"/>
      <c r="AD6" s="92">
        <v>6</v>
      </c>
      <c r="AE6" s="93">
        <f>IF(P6=0,"",IF(AD6=0,"",(AD6/P6)))</f>
        <v>0.19354838709677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6</v>
      </c>
      <c r="AN6" s="99">
        <f>IF(P6=0,"",IF(AM6=0,"",(AM6/P6)))</f>
        <v>0.19354838709677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7</v>
      </c>
      <c r="AW6" s="105">
        <f>IF(P6=0,"",IF(AV6=0,"",(AV6/P6)))</f>
        <v>0.2258064516129</v>
      </c>
      <c r="AX6" s="104">
        <v>1</v>
      </c>
      <c r="AY6" s="106">
        <f>IFERROR(AX6/AV6,"-")</f>
        <v>0.14285714285714</v>
      </c>
      <c r="AZ6" s="107">
        <v>40000</v>
      </c>
      <c r="BA6" s="108">
        <f>IFERROR(AZ6/AV6,"-")</f>
        <v>5714.2857142857</v>
      </c>
      <c r="BB6" s="109"/>
      <c r="BC6" s="109"/>
      <c r="BD6" s="109">
        <v>1</v>
      </c>
      <c r="BE6" s="110">
        <v>5</v>
      </c>
      <c r="BF6" s="111">
        <f>IF(P6=0,"",IF(BE6=0,"",(BE6/P6)))</f>
        <v>0.16129032258065</v>
      </c>
      <c r="BG6" s="110">
        <v>2</v>
      </c>
      <c r="BH6" s="112">
        <f>IFERROR(BG6/BE6,"-")</f>
        <v>0.4</v>
      </c>
      <c r="BI6" s="113">
        <v>19000</v>
      </c>
      <c r="BJ6" s="114">
        <f>IFERROR(BI6/BE6,"-")</f>
        <v>3800</v>
      </c>
      <c r="BK6" s="115"/>
      <c r="BL6" s="115">
        <v>1</v>
      </c>
      <c r="BM6" s="115">
        <v>1</v>
      </c>
      <c r="BN6" s="117">
        <v>6</v>
      </c>
      <c r="BO6" s="118">
        <f>IF(P6=0,"",IF(BN6=0,"",(BN6/P6)))</f>
        <v>0.19354838709677</v>
      </c>
      <c r="BP6" s="119">
        <v>1</v>
      </c>
      <c r="BQ6" s="120">
        <f>IFERROR(BP6/BN6,"-")</f>
        <v>0.16666666666667</v>
      </c>
      <c r="BR6" s="121">
        <v>3000</v>
      </c>
      <c r="BS6" s="122">
        <f>IFERROR(BR6/BN6,"-")</f>
        <v>500</v>
      </c>
      <c r="BT6" s="123">
        <v>1</v>
      </c>
      <c r="BU6" s="123"/>
      <c r="BV6" s="123"/>
      <c r="BW6" s="124">
        <v>1</v>
      </c>
      <c r="BX6" s="125">
        <f>IF(P6=0,"",IF(BW6=0,"",(BW6/P6)))</f>
        <v>0.032258064516129</v>
      </c>
      <c r="BY6" s="126">
        <v>1</v>
      </c>
      <c r="BZ6" s="127">
        <f>IFERROR(BY6/BW6,"-")</f>
        <v>1</v>
      </c>
      <c r="CA6" s="128">
        <v>6000</v>
      </c>
      <c r="CB6" s="129">
        <f>IFERROR(CA6/BW6,"-")</f>
        <v>6000</v>
      </c>
      <c r="CC6" s="130"/>
      <c r="CD6" s="130">
        <v>1</v>
      </c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4</v>
      </c>
      <c r="CP6" s="139">
        <v>56000</v>
      </c>
      <c r="CQ6" s="139">
        <v>40000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139</v>
      </c>
      <c r="C7" s="347"/>
      <c r="D7" s="347"/>
      <c r="E7" s="347"/>
      <c r="F7" s="347" t="s">
        <v>82</v>
      </c>
      <c r="G7" s="88"/>
      <c r="H7" s="88"/>
      <c r="I7" s="88"/>
      <c r="J7" s="330"/>
      <c r="K7" s="79">
        <v>0</v>
      </c>
      <c r="L7" s="79">
        <v>0</v>
      </c>
      <c r="M7" s="79">
        <v>267</v>
      </c>
      <c r="N7" s="89">
        <v>137</v>
      </c>
      <c r="O7" s="90">
        <v>1</v>
      </c>
      <c r="P7" s="91">
        <f>N7+O7</f>
        <v>138</v>
      </c>
      <c r="Q7" s="80">
        <f>IFERROR(P7/M7,"-")</f>
        <v>0.51685393258427</v>
      </c>
      <c r="R7" s="79">
        <v>7</v>
      </c>
      <c r="S7" s="79">
        <v>26</v>
      </c>
      <c r="T7" s="80">
        <f>IFERROR(R7/(P7),"-")</f>
        <v>0.050724637681159</v>
      </c>
      <c r="U7" s="336"/>
      <c r="V7" s="82">
        <v>8</v>
      </c>
      <c r="W7" s="80">
        <f>IF(P7=0,"-",V7/P7)</f>
        <v>0.057971014492754</v>
      </c>
      <c r="X7" s="335">
        <v>81000</v>
      </c>
      <c r="Y7" s="336">
        <f>IFERROR(X7/P7,"-")</f>
        <v>586.95652173913</v>
      </c>
      <c r="Z7" s="336">
        <f>IFERROR(X7/V7,"-")</f>
        <v>10125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24</v>
      </c>
      <c r="AN7" s="99">
        <f>IF(P7=0,"",IF(AM7=0,"",(AM7/P7)))</f>
        <v>0.17391304347826</v>
      </c>
      <c r="AO7" s="98">
        <v>1</v>
      </c>
      <c r="AP7" s="100">
        <f>IFERROR(AO7/AM7,"-")</f>
        <v>0.041666666666667</v>
      </c>
      <c r="AQ7" s="101">
        <v>12000</v>
      </c>
      <c r="AR7" s="102">
        <f>IFERROR(AQ7/AM7,"-")</f>
        <v>500</v>
      </c>
      <c r="AS7" s="103"/>
      <c r="AT7" s="103"/>
      <c r="AU7" s="103">
        <v>1</v>
      </c>
      <c r="AV7" s="104">
        <v>20</v>
      </c>
      <c r="AW7" s="105">
        <f>IF(P7=0,"",IF(AV7=0,"",(AV7/P7)))</f>
        <v>0.14492753623188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31</v>
      </c>
      <c r="BF7" s="111">
        <f>IF(P7=0,"",IF(BE7=0,"",(BE7/P7)))</f>
        <v>0.22463768115942</v>
      </c>
      <c r="BG7" s="110">
        <v>1</v>
      </c>
      <c r="BH7" s="112">
        <f>IFERROR(BG7/BE7,"-")</f>
        <v>0.032258064516129</v>
      </c>
      <c r="BI7" s="113">
        <v>18000</v>
      </c>
      <c r="BJ7" s="114">
        <f>IFERROR(BI7/BE7,"-")</f>
        <v>580.64516129032</v>
      </c>
      <c r="BK7" s="115"/>
      <c r="BL7" s="115"/>
      <c r="BM7" s="115">
        <v>1</v>
      </c>
      <c r="BN7" s="117">
        <v>44</v>
      </c>
      <c r="BO7" s="118">
        <f>IF(P7=0,"",IF(BN7=0,"",(BN7/P7)))</f>
        <v>0.31884057971014</v>
      </c>
      <c r="BP7" s="119">
        <v>6</v>
      </c>
      <c r="BQ7" s="120">
        <f>IFERROR(BP7/BN7,"-")</f>
        <v>0.13636363636364</v>
      </c>
      <c r="BR7" s="121">
        <v>51000</v>
      </c>
      <c r="BS7" s="122">
        <f>IFERROR(BR7/BN7,"-")</f>
        <v>1159.0909090909</v>
      </c>
      <c r="BT7" s="123">
        <v>4</v>
      </c>
      <c r="BU7" s="123">
        <v>1</v>
      </c>
      <c r="BV7" s="123">
        <v>1</v>
      </c>
      <c r="BW7" s="124">
        <v>14</v>
      </c>
      <c r="BX7" s="125">
        <f>IF(P7=0,"",IF(BW7=0,"",(BW7/P7)))</f>
        <v>0.10144927536232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5</v>
      </c>
      <c r="CG7" s="132">
        <f>IF(P7=0,"",IF(CF7=0,"",(CF7/P7)))</f>
        <v>0.036231884057971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8</v>
      </c>
      <c r="CP7" s="139">
        <v>81000</v>
      </c>
      <c r="CQ7" s="139">
        <v>25000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1.096</v>
      </c>
      <c r="B10" s="39"/>
      <c r="C10" s="39"/>
      <c r="D10" s="39"/>
      <c r="E10" s="39"/>
      <c r="F10" s="39"/>
      <c r="G10" s="40" t="s">
        <v>140</v>
      </c>
      <c r="H10" s="40"/>
      <c r="I10" s="40"/>
      <c r="J10" s="333">
        <f>SUM(J6:J9)</f>
        <v>125000</v>
      </c>
      <c r="K10" s="41">
        <f>SUM(K6:K9)</f>
        <v>0</v>
      </c>
      <c r="L10" s="41">
        <f>SUM(L6:L9)</f>
        <v>0</v>
      </c>
      <c r="M10" s="41">
        <f>SUM(M6:M9)</f>
        <v>409</v>
      </c>
      <c r="N10" s="41">
        <f>SUM(N6:N9)</f>
        <v>168</v>
      </c>
      <c r="O10" s="41">
        <f>SUM(O6:O9)</f>
        <v>1</v>
      </c>
      <c r="P10" s="41">
        <f>SUM(P6:P9)</f>
        <v>169</v>
      </c>
      <c r="Q10" s="42">
        <f>IFERROR(P10/M10,"-")</f>
        <v>0.41320293398533</v>
      </c>
      <c r="R10" s="76">
        <f>SUM(R6:R9)</f>
        <v>10</v>
      </c>
      <c r="S10" s="76">
        <f>SUM(S6:S9)</f>
        <v>35</v>
      </c>
      <c r="T10" s="42">
        <f>IFERROR(R10/P10,"-")</f>
        <v>0.059171597633136</v>
      </c>
      <c r="U10" s="338">
        <f>IFERROR(J10/P10,"-")</f>
        <v>739.6449704142</v>
      </c>
      <c r="V10" s="44">
        <f>SUM(V6:V9)</f>
        <v>12</v>
      </c>
      <c r="W10" s="42">
        <f>IFERROR(V10/P10,"-")</f>
        <v>0.071005917159763</v>
      </c>
      <c r="X10" s="333">
        <f>SUM(X6:X9)</f>
        <v>137000</v>
      </c>
      <c r="Y10" s="333">
        <f>IFERROR(X10/P10,"-")</f>
        <v>810.65088757396</v>
      </c>
      <c r="Z10" s="333">
        <f>IFERROR(X10/V10,"-")</f>
        <v>11416.666666667</v>
      </c>
      <c r="AA10" s="333">
        <f>X10-J10</f>
        <v>12000</v>
      </c>
      <c r="AB10" s="45">
        <f>X10/J10</f>
        <v>1.096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141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142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143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144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0.37606837606838</v>
      </c>
      <c r="B6" s="347" t="s">
        <v>145</v>
      </c>
      <c r="C6" s="347" t="s">
        <v>146</v>
      </c>
      <c r="D6" s="347" t="s">
        <v>147</v>
      </c>
      <c r="E6" s="175" t="s">
        <v>148</v>
      </c>
      <c r="F6" s="175" t="s">
        <v>149</v>
      </c>
      <c r="G6" s="340">
        <v>117000</v>
      </c>
      <c r="H6" s="340">
        <v>1500</v>
      </c>
      <c r="I6" s="176">
        <v>0</v>
      </c>
      <c r="J6" s="176">
        <v>0</v>
      </c>
      <c r="K6" s="176">
        <v>440</v>
      </c>
      <c r="L6" s="177">
        <v>78</v>
      </c>
      <c r="M6" s="178">
        <v>51</v>
      </c>
      <c r="N6" s="179">
        <f>IFERROR(L6/K6,"-")</f>
        <v>0.17727272727273</v>
      </c>
      <c r="O6" s="176">
        <v>1</v>
      </c>
      <c r="P6" s="176">
        <v>28</v>
      </c>
      <c r="Q6" s="179">
        <f>IFERROR(O6/L6,"-")</f>
        <v>0.012820512820513</v>
      </c>
      <c r="R6" s="180">
        <f>IFERROR(G6/SUM(L6:L6),"-")</f>
        <v>1500</v>
      </c>
      <c r="S6" s="181">
        <v>4</v>
      </c>
      <c r="T6" s="179">
        <f>IF(L6=0,"-",S6/L6)</f>
        <v>0.051282051282051</v>
      </c>
      <c r="U6" s="345">
        <v>44000</v>
      </c>
      <c r="V6" s="346">
        <f>IFERROR(U6/L6,"-")</f>
        <v>564.10256410256</v>
      </c>
      <c r="W6" s="346">
        <f>IFERROR(U6/S6,"-")</f>
        <v>11000</v>
      </c>
      <c r="X6" s="340">
        <f>SUM(U6:U6)-SUM(G6:G6)</f>
        <v>-73000</v>
      </c>
      <c r="Y6" s="183">
        <f>SUM(U6:U6)/SUM(G6:G6)</f>
        <v>0.37606837606838</v>
      </c>
      <c r="AA6" s="184">
        <v>27</v>
      </c>
      <c r="AB6" s="185">
        <f>IF(L6=0,"",IF(AA6=0,"",(AA6/L6)))</f>
        <v>0.34615384615385</v>
      </c>
      <c r="AC6" s="184"/>
      <c r="AD6" s="186">
        <f>IFERROR(AC6/AA6,"-")</f>
        <v>0</v>
      </c>
      <c r="AE6" s="187"/>
      <c r="AF6" s="188">
        <f>IFERROR(AE6/AA6,"-")</f>
        <v>0</v>
      </c>
      <c r="AG6" s="189"/>
      <c r="AH6" s="189"/>
      <c r="AI6" s="189"/>
      <c r="AJ6" s="190">
        <v>23</v>
      </c>
      <c r="AK6" s="191">
        <f>IF(L6=0,"",IF(AJ6=0,"",(AJ6/L6)))</f>
        <v>0.29487179487179</v>
      </c>
      <c r="AL6" s="190"/>
      <c r="AM6" s="192">
        <f>IFERROR(AL6/AJ6,"-")</f>
        <v>0</v>
      </c>
      <c r="AN6" s="193"/>
      <c r="AO6" s="194">
        <f>IFERROR(AN6/AJ6,"-")</f>
        <v>0</v>
      </c>
      <c r="AP6" s="195"/>
      <c r="AQ6" s="195"/>
      <c r="AR6" s="195"/>
      <c r="AS6" s="196">
        <v>6</v>
      </c>
      <c r="AT6" s="197">
        <f>IF(L6=0,"",IF(AS6=0,"",(AS6/L6)))</f>
        <v>0.076923076923077</v>
      </c>
      <c r="AU6" s="196">
        <v>1</v>
      </c>
      <c r="AV6" s="198">
        <f>IFERROR(AU6/AS6,"-")</f>
        <v>0.16666666666667</v>
      </c>
      <c r="AW6" s="199">
        <v>10000</v>
      </c>
      <c r="AX6" s="200">
        <f>IFERROR(AW6/AS6,"-")</f>
        <v>1666.6666666667</v>
      </c>
      <c r="AY6" s="201"/>
      <c r="AZ6" s="201">
        <v>1</v>
      </c>
      <c r="BA6" s="201"/>
      <c r="BB6" s="202">
        <v>7</v>
      </c>
      <c r="BC6" s="203">
        <f>IF(L6=0,"",IF(BB6=0,"",(BB6/L6)))</f>
        <v>0.08974358974359</v>
      </c>
      <c r="BD6" s="202"/>
      <c r="BE6" s="204">
        <f>IFERROR(BD6/BB6,"-")</f>
        <v>0</v>
      </c>
      <c r="BF6" s="205"/>
      <c r="BG6" s="206">
        <f>IFERROR(BF6/BB6,"-")</f>
        <v>0</v>
      </c>
      <c r="BH6" s="207"/>
      <c r="BI6" s="207"/>
      <c r="BJ6" s="207"/>
      <c r="BK6" s="208">
        <v>8</v>
      </c>
      <c r="BL6" s="209">
        <f>IF(L6=0,"",IF(BK6=0,"",(BK6/L6)))</f>
        <v>0.1025641025641</v>
      </c>
      <c r="BM6" s="210">
        <v>1</v>
      </c>
      <c r="BN6" s="211">
        <f>IFERROR(BM6/BK6,"-")</f>
        <v>0.125</v>
      </c>
      <c r="BO6" s="212">
        <v>8000</v>
      </c>
      <c r="BP6" s="213">
        <f>IFERROR(BO6/BK6,"-")</f>
        <v>1000</v>
      </c>
      <c r="BQ6" s="214"/>
      <c r="BR6" s="214">
        <v>1</v>
      </c>
      <c r="BS6" s="214"/>
      <c r="BT6" s="215">
        <v>7</v>
      </c>
      <c r="BU6" s="216">
        <f>IF(L6=0,"",IF(BT6=0,"",(BT6/L6)))</f>
        <v>0.08974358974359</v>
      </c>
      <c r="BV6" s="217">
        <v>2</v>
      </c>
      <c r="BW6" s="218">
        <f>IFERROR(BV6/BT6,"-")</f>
        <v>0.28571428571429</v>
      </c>
      <c r="BX6" s="219">
        <v>26000</v>
      </c>
      <c r="BY6" s="220">
        <f>IFERROR(BX6/BT6,"-")</f>
        <v>3714.2857142857</v>
      </c>
      <c r="BZ6" s="221"/>
      <c r="CA6" s="221">
        <v>1</v>
      </c>
      <c r="CB6" s="221">
        <v>1</v>
      </c>
      <c r="CC6" s="222"/>
      <c r="CD6" s="223">
        <f>IF(L6=0,"",IF(CC6=0,"",(CC6/L6)))</f>
        <v>0</v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4</v>
      </c>
      <c r="CM6" s="230">
        <v>44000</v>
      </c>
      <c r="CN6" s="230">
        <v>16000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150</v>
      </c>
      <c r="C7" s="347" t="s">
        <v>146</v>
      </c>
      <c r="D7" s="347" t="s">
        <v>151</v>
      </c>
      <c r="E7" s="175" t="s">
        <v>152</v>
      </c>
      <c r="F7" s="175" t="s">
        <v>149</v>
      </c>
      <c r="G7" s="340">
        <v>0</v>
      </c>
      <c r="H7" s="340">
        <v>1500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 t="str">
        <f>Y8</f>
        <v>0</v>
      </c>
      <c r="B8" s="347" t="s">
        <v>153</v>
      </c>
      <c r="C8" s="347" t="s">
        <v>154</v>
      </c>
      <c r="D8" s="347" t="s">
        <v>155</v>
      </c>
      <c r="E8" s="175" t="s">
        <v>156</v>
      </c>
      <c r="F8" s="175" t="s">
        <v>149</v>
      </c>
      <c r="G8" s="340">
        <v>0</v>
      </c>
      <c r="H8" s="340">
        <v>2500</v>
      </c>
      <c r="I8" s="176">
        <v>0</v>
      </c>
      <c r="J8" s="176">
        <v>0</v>
      </c>
      <c r="K8" s="176">
        <v>1237</v>
      </c>
      <c r="L8" s="177">
        <v>0</v>
      </c>
      <c r="M8" s="178">
        <v>0</v>
      </c>
      <c r="N8" s="179">
        <f>IFERROR(L8/K8,"-")</f>
        <v>0</v>
      </c>
      <c r="O8" s="176">
        <v>0</v>
      </c>
      <c r="P8" s="176">
        <v>0</v>
      </c>
      <c r="Q8" s="179" t="str">
        <f>IFERROR(O8/L8,"-")</f>
        <v>-</v>
      </c>
      <c r="R8" s="180" t="str">
        <f>IFERROR(G8/SUM(L8:L8),"-")</f>
        <v>-</v>
      </c>
      <c r="S8" s="181">
        <v>0</v>
      </c>
      <c r="T8" s="179" t="str">
        <f>IF(L8=0,"-",S8/L8)</f>
        <v>-</v>
      </c>
      <c r="U8" s="345"/>
      <c r="V8" s="346" t="str">
        <f>IFERROR(U8/L8,"-")</f>
        <v>-</v>
      </c>
      <c r="W8" s="346" t="str">
        <f>IFERROR(U8/S8,"-")</f>
        <v>-</v>
      </c>
      <c r="X8" s="340">
        <f>SUM(U8:U8)-SUM(G8:G8)</f>
        <v>0</v>
      </c>
      <c r="Y8" s="183" t="str">
        <f>SUM(U8:U8)/SUM(G8:G8)</f>
        <v>0</v>
      </c>
      <c r="AA8" s="184"/>
      <c r="AB8" s="185" t="str">
        <f>IF(L8=0,"",IF(AA8=0,"",(AA8/L8)))</f>
        <v/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 t="str">
        <f>IF(L8=0,"",IF(AJ8=0,"",(AJ8/L8)))</f>
        <v/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 t="str">
        <f>IF(L8=0,"",IF(AS8=0,"",(AS8/L8)))</f>
        <v/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/>
      <c r="BC8" s="203" t="str">
        <f>IF(L8=0,"",IF(BB8=0,"",(BB8/L8)))</f>
        <v/>
      </c>
      <c r="BD8" s="202"/>
      <c r="BE8" s="204" t="str">
        <f>IFERROR(BD8/BB8,"-")</f>
        <v>-</v>
      </c>
      <c r="BF8" s="205"/>
      <c r="BG8" s="206" t="str">
        <f>IFERROR(BF8/BB8,"-")</f>
        <v>-</v>
      </c>
      <c r="BH8" s="207"/>
      <c r="BI8" s="207"/>
      <c r="BJ8" s="207"/>
      <c r="BK8" s="208"/>
      <c r="BL8" s="209" t="str">
        <f>IF(L8=0,"",IF(BK8=0,"",(BK8/L8)))</f>
        <v/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 t="str">
        <f>IF(L8=0,"",IF(BT8=0,"",(BT8/L8)))</f>
        <v/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 t="str">
        <f>IF(L8=0,"",IF(CC8=0,"",(CC8/L8)))</f>
        <v/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157</v>
      </c>
      <c r="C9" s="347"/>
      <c r="D9" s="347" t="s">
        <v>158</v>
      </c>
      <c r="E9" s="175" t="s">
        <v>159</v>
      </c>
      <c r="F9" s="175" t="s">
        <v>149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5</v>
      </c>
      <c r="M9" s="178">
        <v>5</v>
      </c>
      <c r="N9" s="179" t="str">
        <f>IFERROR(L9/K9,"-")</f>
        <v>-</v>
      </c>
      <c r="O9" s="176">
        <v>0</v>
      </c>
      <c r="P9" s="176">
        <v>2</v>
      </c>
      <c r="Q9" s="179">
        <f>IFERROR(O9/L9,"-")</f>
        <v>0</v>
      </c>
      <c r="R9" s="180">
        <f>IFERROR(G9/SUM(L9:L9),"-")</f>
        <v>0</v>
      </c>
      <c r="S9" s="181">
        <v>2</v>
      </c>
      <c r="T9" s="179">
        <f>IF(L9=0,"-",S9/L9)</f>
        <v>0.4</v>
      </c>
      <c r="U9" s="345">
        <v>242000</v>
      </c>
      <c r="V9" s="346">
        <f>IFERROR(U9/L9,"-")</f>
        <v>48400</v>
      </c>
      <c r="W9" s="346">
        <f>IFERROR(U9/S9,"-")</f>
        <v>121000</v>
      </c>
      <c r="X9" s="340">
        <f>SUM(U9:U9)-SUM(G9:G9)</f>
        <v>242000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>
        <f>IF(L9=0,"",IF(AS9=0,"",(AS9/L9)))</f>
        <v>0</v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>
        <v>1</v>
      </c>
      <c r="BC9" s="203">
        <f>IF(L9=0,"",IF(BB9=0,"",(BB9/L9)))</f>
        <v>0.2</v>
      </c>
      <c r="BD9" s="202"/>
      <c r="BE9" s="204">
        <f>IFERROR(BD9/BB9,"-")</f>
        <v>0</v>
      </c>
      <c r="BF9" s="205"/>
      <c r="BG9" s="206">
        <f>IFERROR(BF9/BB9,"-")</f>
        <v>0</v>
      </c>
      <c r="BH9" s="207"/>
      <c r="BI9" s="207"/>
      <c r="BJ9" s="207"/>
      <c r="BK9" s="208">
        <v>2</v>
      </c>
      <c r="BL9" s="209">
        <f>IF(L9=0,"",IF(BK9=0,"",(BK9/L9)))</f>
        <v>0.4</v>
      </c>
      <c r="BM9" s="210">
        <v>1</v>
      </c>
      <c r="BN9" s="211">
        <f>IFERROR(BM9/BK9,"-")</f>
        <v>0.5</v>
      </c>
      <c r="BO9" s="212">
        <v>236000</v>
      </c>
      <c r="BP9" s="213">
        <f>IFERROR(BO9/BK9,"-")</f>
        <v>118000</v>
      </c>
      <c r="BQ9" s="214"/>
      <c r="BR9" s="214"/>
      <c r="BS9" s="214">
        <v>1</v>
      </c>
      <c r="BT9" s="215">
        <v>1</v>
      </c>
      <c r="BU9" s="216">
        <f>IF(L9=0,"",IF(BT9=0,"",(BT9/L9)))</f>
        <v>0.2</v>
      </c>
      <c r="BV9" s="217"/>
      <c r="BW9" s="218">
        <f>IFERROR(BV9/BT9,"-")</f>
        <v>0</v>
      </c>
      <c r="BX9" s="219"/>
      <c r="BY9" s="220">
        <f>IFERROR(BX9/BT9,"-")</f>
        <v>0</v>
      </c>
      <c r="BZ9" s="221"/>
      <c r="CA9" s="221"/>
      <c r="CB9" s="221"/>
      <c r="CC9" s="222">
        <v>1</v>
      </c>
      <c r="CD9" s="223">
        <f>IF(L9=0,"",IF(CC9=0,"",(CC9/L9)))</f>
        <v>0.2</v>
      </c>
      <c r="CE9" s="224">
        <v>1</v>
      </c>
      <c r="CF9" s="225">
        <f>IFERROR(CE9/CC9,"-")</f>
        <v>1</v>
      </c>
      <c r="CG9" s="226">
        <v>6000</v>
      </c>
      <c r="CH9" s="227">
        <f>IFERROR(CG9/CC9,"-")</f>
        <v>6000</v>
      </c>
      <c r="CI9" s="228"/>
      <c r="CJ9" s="228">
        <v>1</v>
      </c>
      <c r="CK9" s="228"/>
      <c r="CL9" s="229">
        <v>2</v>
      </c>
      <c r="CM9" s="230">
        <v>242000</v>
      </c>
      <c r="CN9" s="230">
        <v>236000</v>
      </c>
      <c r="CO9" s="230"/>
      <c r="CP9" s="231" t="str">
        <f>IF(AND(CN9=0,CO9=0),"",IF(AND(CN9&lt;=100000,CO9&lt;=100000),"",IF(CN9/CM9&gt;0.7,"男高",IF(CO9/CM9&gt;0.7,"女高",""))))</f>
        <v>男高</v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2.4444444444444</v>
      </c>
      <c r="B12" s="250"/>
      <c r="C12" s="250"/>
      <c r="D12" s="250"/>
      <c r="E12" s="251" t="s">
        <v>160</v>
      </c>
      <c r="F12" s="251"/>
      <c r="G12" s="343">
        <f>SUM(G6:G11)</f>
        <v>117000</v>
      </c>
      <c r="H12" s="343"/>
      <c r="I12" s="250">
        <f>SUM(I6:I11)</f>
        <v>0</v>
      </c>
      <c r="J12" s="250">
        <f>SUM(J6:J11)</f>
        <v>0</v>
      </c>
      <c r="K12" s="250">
        <f>SUM(K6:K11)</f>
        <v>1677</v>
      </c>
      <c r="L12" s="250">
        <f>SUM(L6:L11)</f>
        <v>83</v>
      </c>
      <c r="M12" s="250">
        <f>SUM(M6:M11)</f>
        <v>56</v>
      </c>
      <c r="N12" s="252">
        <f>IFERROR(L12/K12,"-")</f>
        <v>0.049493142516398</v>
      </c>
      <c r="O12" s="253">
        <f>SUM(O6:O11)</f>
        <v>1</v>
      </c>
      <c r="P12" s="253">
        <f>SUM(P6:P11)</f>
        <v>30</v>
      </c>
      <c r="Q12" s="252">
        <f>IFERROR(O12/L12,"-")</f>
        <v>0.012048192771084</v>
      </c>
      <c r="R12" s="254">
        <f>IFERROR(G12/L12,"-")</f>
        <v>1409.6385542169</v>
      </c>
      <c r="S12" s="255">
        <f>SUM(S6:S11)</f>
        <v>6</v>
      </c>
      <c r="T12" s="252">
        <f>IFERROR(S12/L12,"-")</f>
        <v>0.072289156626506</v>
      </c>
      <c r="U12" s="343">
        <f>SUM(U6:U11)</f>
        <v>286000</v>
      </c>
      <c r="V12" s="343">
        <f>IFERROR(U12/L12,"-")</f>
        <v>3445.7831325301</v>
      </c>
      <c r="W12" s="343">
        <f>IFERROR(U12/S12,"-")</f>
        <v>47666.666666667</v>
      </c>
      <c r="X12" s="343">
        <f>U12-G12</f>
        <v>169000</v>
      </c>
      <c r="Y12" s="256">
        <f>U12/G12</f>
        <v>2.4444444444444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161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142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2.601570923341</v>
      </c>
      <c r="B6" s="347" t="s">
        <v>162</v>
      </c>
      <c r="C6" s="347" t="s">
        <v>163</v>
      </c>
      <c r="D6" s="347" t="s">
        <v>164</v>
      </c>
      <c r="E6" s="175" t="s">
        <v>165</v>
      </c>
      <c r="F6" s="175" t="s">
        <v>149</v>
      </c>
      <c r="G6" s="340">
        <v>1522926</v>
      </c>
      <c r="H6" s="176">
        <v>0</v>
      </c>
      <c r="I6" s="176">
        <v>0</v>
      </c>
      <c r="J6" s="176">
        <v>76583</v>
      </c>
      <c r="K6" s="177">
        <v>579</v>
      </c>
      <c r="L6" s="179">
        <f>IFERROR(K6/J6,"-")</f>
        <v>0.0075604246373216</v>
      </c>
      <c r="M6" s="176">
        <v>14</v>
      </c>
      <c r="N6" s="176">
        <v>217</v>
      </c>
      <c r="O6" s="179">
        <f>IFERROR(M6/(K6),"-")</f>
        <v>0.024179620034542</v>
      </c>
      <c r="P6" s="180">
        <f>IFERROR(G6/SUM(K6:K6),"-")</f>
        <v>2630.2694300518</v>
      </c>
      <c r="Q6" s="181">
        <v>50</v>
      </c>
      <c r="R6" s="179">
        <f>IF(K6=0,"-",Q6/K6)</f>
        <v>0.086355785837651</v>
      </c>
      <c r="S6" s="345">
        <v>3962000</v>
      </c>
      <c r="T6" s="346">
        <f>IFERROR(S6/K6,"-")</f>
        <v>6842.8324697755</v>
      </c>
      <c r="U6" s="346">
        <f>IFERROR(S6/Q6,"-")</f>
        <v>79240</v>
      </c>
      <c r="V6" s="340">
        <f>SUM(S6:S6)-SUM(G6:G6)</f>
        <v>2439074</v>
      </c>
      <c r="W6" s="183">
        <f>SUM(S6:S6)/SUM(G6:G6)</f>
        <v>2.601570923341</v>
      </c>
      <c r="Y6" s="184">
        <v>21</v>
      </c>
      <c r="Z6" s="185">
        <f>IF(K6=0,"",IF(Y6=0,"",(Y6/K6)))</f>
        <v>0.036269430051813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21</v>
      </c>
      <c r="AI6" s="191">
        <f>IF(K6=0,"",IF(AH6=0,"",(AH6/K6)))</f>
        <v>0.036269430051813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75</v>
      </c>
      <c r="AR6" s="197">
        <f>IF(K6=0,"",IF(AQ6=0,"",(AQ6/K6)))</f>
        <v>0.12953367875648</v>
      </c>
      <c r="AS6" s="196">
        <v>3</v>
      </c>
      <c r="AT6" s="198">
        <f>IFERROR(AS6/AQ6,"-")</f>
        <v>0.04</v>
      </c>
      <c r="AU6" s="199">
        <v>11000</v>
      </c>
      <c r="AV6" s="200">
        <f>IFERROR(AU6/AQ6,"-")</f>
        <v>146.66666666667</v>
      </c>
      <c r="AW6" s="201">
        <v>3</v>
      </c>
      <c r="AX6" s="201"/>
      <c r="AY6" s="201"/>
      <c r="AZ6" s="202">
        <v>147</v>
      </c>
      <c r="BA6" s="203">
        <f>IF(K6=0,"",IF(AZ6=0,"",(AZ6/K6)))</f>
        <v>0.25388601036269</v>
      </c>
      <c r="BB6" s="202">
        <v>9</v>
      </c>
      <c r="BC6" s="204">
        <f>IFERROR(BB6/AZ6,"-")</f>
        <v>0.061224489795918</v>
      </c>
      <c r="BD6" s="205">
        <v>303000</v>
      </c>
      <c r="BE6" s="206">
        <f>IFERROR(BD6/AZ6,"-")</f>
        <v>2061.2244897959</v>
      </c>
      <c r="BF6" s="207">
        <v>4</v>
      </c>
      <c r="BG6" s="207">
        <v>1</v>
      </c>
      <c r="BH6" s="207">
        <v>4</v>
      </c>
      <c r="BI6" s="208">
        <v>194</v>
      </c>
      <c r="BJ6" s="209">
        <f>IF(K6=0,"",IF(BI6=0,"",(BI6/K6)))</f>
        <v>0.33506044905009</v>
      </c>
      <c r="BK6" s="210">
        <v>15</v>
      </c>
      <c r="BL6" s="211">
        <f>IFERROR(BK6/BI6,"-")</f>
        <v>0.077319587628866</v>
      </c>
      <c r="BM6" s="212">
        <v>258000</v>
      </c>
      <c r="BN6" s="213">
        <f>IFERROR(BM6/BI6,"-")</f>
        <v>1329.8969072165</v>
      </c>
      <c r="BO6" s="214">
        <v>9</v>
      </c>
      <c r="BP6" s="214">
        <v>1</v>
      </c>
      <c r="BQ6" s="214">
        <v>5</v>
      </c>
      <c r="BR6" s="215">
        <v>94</v>
      </c>
      <c r="BS6" s="216">
        <f>IF(K6=0,"",IF(BR6=0,"",(BR6/K6)))</f>
        <v>0.16234887737478</v>
      </c>
      <c r="BT6" s="217">
        <v>18</v>
      </c>
      <c r="BU6" s="218">
        <f>IFERROR(BT6/BR6,"-")</f>
        <v>0.19148936170213</v>
      </c>
      <c r="BV6" s="219">
        <v>3339000</v>
      </c>
      <c r="BW6" s="220">
        <f>IFERROR(BV6/BR6,"-")</f>
        <v>35521.276595745</v>
      </c>
      <c r="BX6" s="221">
        <v>5</v>
      </c>
      <c r="BY6" s="221">
        <v>1</v>
      </c>
      <c r="BZ6" s="221">
        <v>12</v>
      </c>
      <c r="CA6" s="222">
        <v>27</v>
      </c>
      <c r="CB6" s="223">
        <f>IF(K6=0,"",IF(CA6=0,"",(CA6/K6)))</f>
        <v>0.046632124352332</v>
      </c>
      <c r="CC6" s="224">
        <v>5</v>
      </c>
      <c r="CD6" s="225">
        <f>IFERROR(CC6/CA6,"-")</f>
        <v>0.18518518518519</v>
      </c>
      <c r="CE6" s="226">
        <v>51000</v>
      </c>
      <c r="CF6" s="227">
        <f>IFERROR(CE6/CA6,"-")</f>
        <v>1888.8888888889</v>
      </c>
      <c r="CG6" s="228">
        <v>2</v>
      </c>
      <c r="CH6" s="228">
        <v>1</v>
      </c>
      <c r="CI6" s="228">
        <v>2</v>
      </c>
      <c r="CJ6" s="229">
        <v>50</v>
      </c>
      <c r="CK6" s="230">
        <v>3962000</v>
      </c>
      <c r="CL6" s="230">
        <v>1409000</v>
      </c>
      <c r="CM6" s="230">
        <v>3000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2.7039318121742</v>
      </c>
      <c r="B7" s="347" t="s">
        <v>166</v>
      </c>
      <c r="C7" s="347" t="s">
        <v>146</v>
      </c>
      <c r="D7" s="347" t="s">
        <v>167</v>
      </c>
      <c r="E7" s="175" t="s">
        <v>168</v>
      </c>
      <c r="F7" s="175" t="s">
        <v>149</v>
      </c>
      <c r="G7" s="340">
        <v>7747776</v>
      </c>
      <c r="H7" s="176">
        <v>0</v>
      </c>
      <c r="I7" s="176">
        <v>0</v>
      </c>
      <c r="J7" s="176">
        <v>325729</v>
      </c>
      <c r="K7" s="177">
        <v>2683</v>
      </c>
      <c r="L7" s="179">
        <f>IFERROR(K7/J7,"-")</f>
        <v>0.0082369085957959</v>
      </c>
      <c r="M7" s="176">
        <v>82</v>
      </c>
      <c r="N7" s="176">
        <v>1156</v>
      </c>
      <c r="O7" s="179">
        <f>IFERROR(M7/(K7),"-")</f>
        <v>0.03056280283265</v>
      </c>
      <c r="P7" s="180">
        <f>IFERROR(G7/SUM(K7:K7),"-")</f>
        <v>2887.7286619456</v>
      </c>
      <c r="Q7" s="181">
        <v>323</v>
      </c>
      <c r="R7" s="179">
        <f>IF(K7=0,"-",Q7/K7)</f>
        <v>0.12038762579202</v>
      </c>
      <c r="S7" s="345">
        <v>20949458</v>
      </c>
      <c r="T7" s="346">
        <f>IFERROR(S7/K7,"-")</f>
        <v>7808.221393962</v>
      </c>
      <c r="U7" s="346">
        <f>IFERROR(S7/Q7,"-")</f>
        <v>64859.003095975</v>
      </c>
      <c r="V7" s="340">
        <f>SUM(S7:S7)-SUM(G7:G7)</f>
        <v>13201682</v>
      </c>
      <c r="W7" s="183">
        <f>SUM(S7:S7)/SUM(G7:G7)</f>
        <v>2.7039318121742</v>
      </c>
      <c r="Y7" s="184">
        <v>37</v>
      </c>
      <c r="Z7" s="185">
        <f>IF(K7=0,"",IF(Y7=0,"",(Y7/K7)))</f>
        <v>0.013790532985464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16</v>
      </c>
      <c r="AI7" s="191">
        <f>IF(K7=0,"",IF(AH7=0,"",(AH7/K7)))</f>
        <v>0.0059634737234439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104</v>
      </c>
      <c r="AR7" s="197">
        <f>IF(K7=0,"",IF(AQ7=0,"",(AQ7/K7)))</f>
        <v>0.038762579202385</v>
      </c>
      <c r="AS7" s="196">
        <v>3</v>
      </c>
      <c r="AT7" s="198">
        <f>IFERROR(AS7/AQ7,"-")</f>
        <v>0.028846153846154</v>
      </c>
      <c r="AU7" s="199">
        <v>20000</v>
      </c>
      <c r="AV7" s="200">
        <f>IFERROR(AU7/AQ7,"-")</f>
        <v>192.30769230769</v>
      </c>
      <c r="AW7" s="201">
        <v>2</v>
      </c>
      <c r="AX7" s="201"/>
      <c r="AY7" s="201">
        <v>1</v>
      </c>
      <c r="AZ7" s="202">
        <v>1365</v>
      </c>
      <c r="BA7" s="203">
        <f>IF(K7=0,"",IF(AZ7=0,"",(AZ7/K7)))</f>
        <v>0.50875885203131</v>
      </c>
      <c r="BB7" s="202">
        <v>127</v>
      </c>
      <c r="BC7" s="204">
        <f>IFERROR(BB7/AZ7,"-")</f>
        <v>0.093040293040293</v>
      </c>
      <c r="BD7" s="205">
        <v>4710000</v>
      </c>
      <c r="BE7" s="206">
        <f>IFERROR(BD7/AZ7,"-")</f>
        <v>3450.5494505495</v>
      </c>
      <c r="BF7" s="207">
        <v>60</v>
      </c>
      <c r="BG7" s="207">
        <v>24</v>
      </c>
      <c r="BH7" s="207">
        <v>43</v>
      </c>
      <c r="BI7" s="208">
        <v>825</v>
      </c>
      <c r="BJ7" s="209">
        <f>IF(K7=0,"",IF(BI7=0,"",(BI7/K7)))</f>
        <v>0.30749161386508</v>
      </c>
      <c r="BK7" s="210">
        <v>110</v>
      </c>
      <c r="BL7" s="211">
        <f>IFERROR(BK7/BI7,"-")</f>
        <v>0.13333333333333</v>
      </c>
      <c r="BM7" s="212">
        <v>4630450</v>
      </c>
      <c r="BN7" s="213">
        <f>IFERROR(BM7/BI7,"-")</f>
        <v>5612.6666666667</v>
      </c>
      <c r="BO7" s="214">
        <v>48</v>
      </c>
      <c r="BP7" s="214">
        <v>17</v>
      </c>
      <c r="BQ7" s="214">
        <v>45</v>
      </c>
      <c r="BR7" s="215">
        <v>265</v>
      </c>
      <c r="BS7" s="216">
        <f>IF(K7=0,"",IF(BR7=0,"",(BR7/K7)))</f>
        <v>0.09877003354454</v>
      </c>
      <c r="BT7" s="217">
        <v>64</v>
      </c>
      <c r="BU7" s="218">
        <f>IFERROR(BT7/BR7,"-")</f>
        <v>0.24150943396226</v>
      </c>
      <c r="BV7" s="219">
        <v>7526000</v>
      </c>
      <c r="BW7" s="220">
        <f>IFERROR(BV7/BR7,"-")</f>
        <v>28400</v>
      </c>
      <c r="BX7" s="221">
        <v>22</v>
      </c>
      <c r="BY7" s="221">
        <v>4</v>
      </c>
      <c r="BZ7" s="221">
        <v>38</v>
      </c>
      <c r="CA7" s="222">
        <v>71</v>
      </c>
      <c r="CB7" s="223">
        <f>IF(K7=0,"",IF(CA7=0,"",(CA7/K7)))</f>
        <v>0.026462914647782</v>
      </c>
      <c r="CC7" s="224">
        <v>19</v>
      </c>
      <c r="CD7" s="225">
        <f>IFERROR(CC7/CA7,"-")</f>
        <v>0.26760563380282</v>
      </c>
      <c r="CE7" s="226">
        <v>4063008</v>
      </c>
      <c r="CF7" s="227">
        <f>IFERROR(CE7/CA7,"-")</f>
        <v>57225.464788732</v>
      </c>
      <c r="CG7" s="228">
        <v>6</v>
      </c>
      <c r="CH7" s="228">
        <v>1</v>
      </c>
      <c r="CI7" s="228">
        <v>12</v>
      </c>
      <c r="CJ7" s="229">
        <v>323</v>
      </c>
      <c r="CK7" s="230">
        <v>20949458</v>
      </c>
      <c r="CL7" s="230">
        <v>1386008</v>
      </c>
      <c r="CM7" s="230">
        <v>25000</v>
      </c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1.9595217212705</v>
      </c>
      <c r="B8" s="347" t="s">
        <v>169</v>
      </c>
      <c r="C8" s="347" t="s">
        <v>146</v>
      </c>
      <c r="D8" s="347" t="s">
        <v>167</v>
      </c>
      <c r="E8" s="175" t="s">
        <v>170</v>
      </c>
      <c r="F8" s="175" t="s">
        <v>149</v>
      </c>
      <c r="G8" s="340">
        <v>900730</v>
      </c>
      <c r="H8" s="176">
        <v>0</v>
      </c>
      <c r="I8" s="176">
        <v>0</v>
      </c>
      <c r="J8" s="176">
        <v>54164</v>
      </c>
      <c r="K8" s="177">
        <v>307</v>
      </c>
      <c r="L8" s="179">
        <f>IFERROR(K8/J8,"-")</f>
        <v>0.0056679713462817</v>
      </c>
      <c r="M8" s="176">
        <v>4</v>
      </c>
      <c r="N8" s="176">
        <v>130</v>
      </c>
      <c r="O8" s="179">
        <f>IFERROR(M8/(K8),"-")</f>
        <v>0.013029315960912</v>
      </c>
      <c r="P8" s="180">
        <f>IFERROR(G8/SUM(K8:K8),"-")</f>
        <v>2933.9739413681</v>
      </c>
      <c r="Q8" s="181">
        <v>35</v>
      </c>
      <c r="R8" s="179">
        <f>IF(K8=0,"-",Q8/K8)</f>
        <v>0.11400651465798</v>
      </c>
      <c r="S8" s="345">
        <v>1765000</v>
      </c>
      <c r="T8" s="346">
        <f>IFERROR(S8/K8,"-")</f>
        <v>5749.1856677524</v>
      </c>
      <c r="U8" s="346">
        <f>IFERROR(S8/Q8,"-")</f>
        <v>50428.571428571</v>
      </c>
      <c r="V8" s="340">
        <f>SUM(S8:S8)-SUM(G8:G8)</f>
        <v>864270</v>
      </c>
      <c r="W8" s="183">
        <f>SUM(S8:S8)/SUM(G8:G8)</f>
        <v>1.9595217212705</v>
      </c>
      <c r="Y8" s="184">
        <v>5</v>
      </c>
      <c r="Z8" s="185">
        <f>IF(K8=0,"",IF(Y8=0,"",(Y8/K8)))</f>
        <v>0.01628664495114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3</v>
      </c>
      <c r="AI8" s="191">
        <f>IF(K8=0,"",IF(AH8=0,"",(AH8/K8)))</f>
        <v>0.009771986970684</v>
      </c>
      <c r="AJ8" s="190"/>
      <c r="AK8" s="192">
        <f>IFERROR(AJ8/AH8,"-")</f>
        <v>0</v>
      </c>
      <c r="AL8" s="193"/>
      <c r="AM8" s="194">
        <f>IFERROR(AL8/AH8,"-")</f>
        <v>0</v>
      </c>
      <c r="AN8" s="195"/>
      <c r="AO8" s="195"/>
      <c r="AP8" s="195"/>
      <c r="AQ8" s="196">
        <v>18</v>
      </c>
      <c r="AR8" s="197">
        <f>IF(K8=0,"",IF(AQ8=0,"",(AQ8/K8)))</f>
        <v>0.058631921824104</v>
      </c>
      <c r="AS8" s="196"/>
      <c r="AT8" s="198">
        <f>IFERROR(AS8/AQ8,"-")</f>
        <v>0</v>
      </c>
      <c r="AU8" s="199"/>
      <c r="AV8" s="200">
        <f>IFERROR(AU8/AQ8,"-")</f>
        <v>0</v>
      </c>
      <c r="AW8" s="201"/>
      <c r="AX8" s="201"/>
      <c r="AY8" s="201"/>
      <c r="AZ8" s="202">
        <v>127</v>
      </c>
      <c r="BA8" s="203">
        <f>IF(K8=0,"",IF(AZ8=0,"",(AZ8/K8)))</f>
        <v>0.41368078175896</v>
      </c>
      <c r="BB8" s="202">
        <v>16</v>
      </c>
      <c r="BC8" s="204">
        <f>IFERROR(BB8/AZ8,"-")</f>
        <v>0.1259842519685</v>
      </c>
      <c r="BD8" s="205">
        <v>193000</v>
      </c>
      <c r="BE8" s="206">
        <f>IFERROR(BD8/AZ8,"-")</f>
        <v>1519.6850393701</v>
      </c>
      <c r="BF8" s="207">
        <v>8</v>
      </c>
      <c r="BG8" s="207">
        <v>2</v>
      </c>
      <c r="BH8" s="207">
        <v>6</v>
      </c>
      <c r="BI8" s="208">
        <v>107</v>
      </c>
      <c r="BJ8" s="209">
        <f>IF(K8=0,"",IF(BI8=0,"",(BI8/K8)))</f>
        <v>0.3485342019544</v>
      </c>
      <c r="BK8" s="210">
        <v>9</v>
      </c>
      <c r="BL8" s="211">
        <f>IFERROR(BK8/BI8,"-")</f>
        <v>0.08411214953271</v>
      </c>
      <c r="BM8" s="212">
        <v>66000</v>
      </c>
      <c r="BN8" s="213">
        <f>IFERROR(BM8/BI8,"-")</f>
        <v>616.82242990654</v>
      </c>
      <c r="BO8" s="214">
        <v>4</v>
      </c>
      <c r="BP8" s="214">
        <v>2</v>
      </c>
      <c r="BQ8" s="214">
        <v>3</v>
      </c>
      <c r="BR8" s="215">
        <v>37</v>
      </c>
      <c r="BS8" s="216">
        <f>IF(K8=0,"",IF(BR8=0,"",(BR8/K8)))</f>
        <v>0.12052117263844</v>
      </c>
      <c r="BT8" s="217">
        <v>8</v>
      </c>
      <c r="BU8" s="218">
        <f>IFERROR(BT8/BR8,"-")</f>
        <v>0.21621621621622</v>
      </c>
      <c r="BV8" s="219">
        <v>1369000</v>
      </c>
      <c r="BW8" s="220">
        <f>IFERROR(BV8/BR8,"-")</f>
        <v>37000</v>
      </c>
      <c r="BX8" s="221">
        <v>2</v>
      </c>
      <c r="BY8" s="221">
        <v>2</v>
      </c>
      <c r="BZ8" s="221">
        <v>4</v>
      </c>
      <c r="CA8" s="222">
        <v>10</v>
      </c>
      <c r="CB8" s="223">
        <f>IF(K8=0,"",IF(CA8=0,"",(CA8/K8)))</f>
        <v>0.03257328990228</v>
      </c>
      <c r="CC8" s="224">
        <v>2</v>
      </c>
      <c r="CD8" s="225">
        <f>IFERROR(CC8/CA8,"-")</f>
        <v>0.2</v>
      </c>
      <c r="CE8" s="226">
        <v>137000</v>
      </c>
      <c r="CF8" s="227">
        <f>IFERROR(CE8/CA8,"-")</f>
        <v>13700</v>
      </c>
      <c r="CG8" s="228">
        <v>1</v>
      </c>
      <c r="CH8" s="228"/>
      <c r="CI8" s="228">
        <v>1</v>
      </c>
      <c r="CJ8" s="229">
        <v>35</v>
      </c>
      <c r="CK8" s="230">
        <v>1765000</v>
      </c>
      <c r="CL8" s="230">
        <v>1293000</v>
      </c>
      <c r="CM8" s="230">
        <v>6000</v>
      </c>
      <c r="CN8" s="231" t="str">
        <f>IF(AND(CL8=0,CM8=0),"",IF(AND(CL8&lt;=100000,CM8&lt;=100000),"",IF(CL8/CK8&gt;0.7,"男高",IF(CM8/CK8&gt;0.7,"女高",""))))</f>
        <v>男高</v>
      </c>
    </row>
    <row r="9" spans="1:94">
      <c r="A9" s="174">
        <f>W9</f>
        <v>0.78647591796056</v>
      </c>
      <c r="B9" s="347" t="s">
        <v>171</v>
      </c>
      <c r="C9" s="347" t="s">
        <v>146</v>
      </c>
      <c r="D9" s="347" t="s">
        <v>167</v>
      </c>
      <c r="E9" s="175" t="s">
        <v>172</v>
      </c>
      <c r="F9" s="175" t="s">
        <v>149</v>
      </c>
      <c r="G9" s="340">
        <v>1089671</v>
      </c>
      <c r="H9" s="176">
        <v>0</v>
      </c>
      <c r="I9" s="176">
        <v>0</v>
      </c>
      <c r="J9" s="176">
        <v>28455</v>
      </c>
      <c r="K9" s="177">
        <v>455</v>
      </c>
      <c r="L9" s="179">
        <f>IFERROR(K9/J9,"-")</f>
        <v>0.015990159901599</v>
      </c>
      <c r="M9" s="176">
        <v>7</v>
      </c>
      <c r="N9" s="176">
        <v>186</v>
      </c>
      <c r="O9" s="179">
        <f>IFERROR(M9/(K9),"-")</f>
        <v>0.015384615384615</v>
      </c>
      <c r="P9" s="180">
        <f>IFERROR(G9/SUM(K9:K9),"-")</f>
        <v>2394.8813186813</v>
      </c>
      <c r="Q9" s="181">
        <v>46</v>
      </c>
      <c r="R9" s="179">
        <f>IF(K9=0,"-",Q9/K9)</f>
        <v>0.1010989010989</v>
      </c>
      <c r="S9" s="345">
        <v>857000</v>
      </c>
      <c r="T9" s="346">
        <f>IFERROR(S9/K9,"-")</f>
        <v>1883.5164835165</v>
      </c>
      <c r="U9" s="346">
        <f>IFERROR(S9/Q9,"-")</f>
        <v>18630.434782609</v>
      </c>
      <c r="V9" s="340">
        <f>SUM(S9:S9)-SUM(G9:G9)</f>
        <v>-232671</v>
      </c>
      <c r="W9" s="183">
        <f>SUM(S9:S9)/SUM(G9:G9)</f>
        <v>0.78647591796056</v>
      </c>
      <c r="Y9" s="184">
        <v>20</v>
      </c>
      <c r="Z9" s="185">
        <f>IF(K9=0,"",IF(Y9=0,"",(Y9/K9)))</f>
        <v>0.043956043956044</v>
      </c>
      <c r="AA9" s="184"/>
      <c r="AB9" s="186">
        <f>IFERROR(AA9/Y9,"-")</f>
        <v>0</v>
      </c>
      <c r="AC9" s="187"/>
      <c r="AD9" s="188">
        <f>IFERROR(AC9/Y9,"-")</f>
        <v>0</v>
      </c>
      <c r="AE9" s="189"/>
      <c r="AF9" s="189"/>
      <c r="AG9" s="189"/>
      <c r="AH9" s="190">
        <v>50</v>
      </c>
      <c r="AI9" s="191">
        <f>IF(K9=0,"",IF(AH9=0,"",(AH9/K9)))</f>
        <v>0.10989010989011</v>
      </c>
      <c r="AJ9" s="190">
        <v>2</v>
      </c>
      <c r="AK9" s="192">
        <f>IFERROR(AJ9/AH9,"-")</f>
        <v>0.04</v>
      </c>
      <c r="AL9" s="193">
        <v>12000</v>
      </c>
      <c r="AM9" s="194">
        <f>IFERROR(AL9/AH9,"-")</f>
        <v>240</v>
      </c>
      <c r="AN9" s="195">
        <v>1</v>
      </c>
      <c r="AO9" s="195"/>
      <c r="AP9" s="195">
        <v>1</v>
      </c>
      <c r="AQ9" s="196">
        <v>38</v>
      </c>
      <c r="AR9" s="197">
        <f>IF(K9=0,"",IF(AQ9=0,"",(AQ9/K9)))</f>
        <v>0.083516483516484</v>
      </c>
      <c r="AS9" s="196">
        <v>2</v>
      </c>
      <c r="AT9" s="198">
        <f>IFERROR(AS9/AQ9,"-")</f>
        <v>0.052631578947368</v>
      </c>
      <c r="AU9" s="199">
        <v>11000</v>
      </c>
      <c r="AV9" s="200">
        <f>IFERROR(AU9/AQ9,"-")</f>
        <v>289.47368421053</v>
      </c>
      <c r="AW9" s="201">
        <v>1</v>
      </c>
      <c r="AX9" s="201">
        <v>1</v>
      </c>
      <c r="AY9" s="201"/>
      <c r="AZ9" s="202">
        <v>104</v>
      </c>
      <c r="BA9" s="203">
        <f>IF(K9=0,"",IF(AZ9=0,"",(AZ9/K9)))</f>
        <v>0.22857142857143</v>
      </c>
      <c r="BB9" s="202">
        <v>8</v>
      </c>
      <c r="BC9" s="204">
        <f>IFERROR(BB9/AZ9,"-")</f>
        <v>0.076923076923077</v>
      </c>
      <c r="BD9" s="205">
        <v>275000</v>
      </c>
      <c r="BE9" s="206">
        <f>IFERROR(BD9/AZ9,"-")</f>
        <v>2644.2307692308</v>
      </c>
      <c r="BF9" s="207">
        <v>4</v>
      </c>
      <c r="BG9" s="207">
        <v>2</v>
      </c>
      <c r="BH9" s="207">
        <v>2</v>
      </c>
      <c r="BI9" s="208">
        <v>166</v>
      </c>
      <c r="BJ9" s="209">
        <f>IF(K9=0,"",IF(BI9=0,"",(BI9/K9)))</f>
        <v>0.36483516483516</v>
      </c>
      <c r="BK9" s="210">
        <v>19</v>
      </c>
      <c r="BL9" s="211">
        <f>IFERROR(BK9/BI9,"-")</f>
        <v>0.1144578313253</v>
      </c>
      <c r="BM9" s="212">
        <v>255000</v>
      </c>
      <c r="BN9" s="213">
        <f>IFERROR(BM9/BI9,"-")</f>
        <v>1536.1445783133</v>
      </c>
      <c r="BO9" s="214">
        <v>10</v>
      </c>
      <c r="BP9" s="214">
        <v>3</v>
      </c>
      <c r="BQ9" s="214">
        <v>6</v>
      </c>
      <c r="BR9" s="215">
        <v>66</v>
      </c>
      <c r="BS9" s="216">
        <f>IF(K9=0,"",IF(BR9=0,"",(BR9/K9)))</f>
        <v>0.14505494505495</v>
      </c>
      <c r="BT9" s="217">
        <v>12</v>
      </c>
      <c r="BU9" s="218">
        <f>IFERROR(BT9/BR9,"-")</f>
        <v>0.18181818181818</v>
      </c>
      <c r="BV9" s="219">
        <v>294000</v>
      </c>
      <c r="BW9" s="220">
        <f>IFERROR(BV9/BR9,"-")</f>
        <v>4454.5454545455</v>
      </c>
      <c r="BX9" s="221">
        <v>1</v>
      </c>
      <c r="BY9" s="221">
        <v>2</v>
      </c>
      <c r="BZ9" s="221">
        <v>9</v>
      </c>
      <c r="CA9" s="222">
        <v>11</v>
      </c>
      <c r="CB9" s="223">
        <f>IF(K9=0,"",IF(CA9=0,"",(CA9/K9)))</f>
        <v>0.024175824175824</v>
      </c>
      <c r="CC9" s="224">
        <v>3</v>
      </c>
      <c r="CD9" s="225">
        <f>IFERROR(CC9/CA9,"-")</f>
        <v>0.27272727272727</v>
      </c>
      <c r="CE9" s="226">
        <v>10000</v>
      </c>
      <c r="CF9" s="227">
        <f>IFERROR(CE9/CA9,"-")</f>
        <v>909.09090909091</v>
      </c>
      <c r="CG9" s="228">
        <v>2</v>
      </c>
      <c r="CH9" s="228">
        <v>1</v>
      </c>
      <c r="CI9" s="228"/>
      <c r="CJ9" s="229">
        <v>46</v>
      </c>
      <c r="CK9" s="230">
        <v>857000</v>
      </c>
      <c r="CL9" s="230">
        <v>207000</v>
      </c>
      <c r="CM9" s="230">
        <v>9000</v>
      </c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173</v>
      </c>
      <c r="F12" s="251"/>
      <c r="G12" s="343">
        <f>SUM(G6:G11)</f>
        <v>11261103</v>
      </c>
      <c r="H12" s="250">
        <f>SUM(H6:H11)</f>
        <v>0</v>
      </c>
      <c r="I12" s="250">
        <f>SUM(I6:I11)</f>
        <v>0</v>
      </c>
      <c r="J12" s="250">
        <f>SUM(J6:J11)</f>
        <v>484931</v>
      </c>
      <c r="K12" s="250">
        <f>SUM(K6:K11)</f>
        <v>4024</v>
      </c>
      <c r="L12" s="252">
        <f>IFERROR(K12/J12,"-")</f>
        <v>0.0082980877691878</v>
      </c>
      <c r="M12" s="253">
        <f>SUM(M6:M11)</f>
        <v>107</v>
      </c>
      <c r="N12" s="253">
        <f>SUM(N6:N11)</f>
        <v>1689</v>
      </c>
      <c r="O12" s="252">
        <f>IFERROR(M12/K12,"-")</f>
        <v>0.026590457256461</v>
      </c>
      <c r="P12" s="254">
        <f>IFERROR(G12/K12,"-")</f>
        <v>2798.4848409543</v>
      </c>
      <c r="Q12" s="255">
        <f>SUM(Q6:Q11)</f>
        <v>454</v>
      </c>
      <c r="R12" s="252">
        <f>IFERROR(Q12/K12,"-")</f>
        <v>0.11282306163022</v>
      </c>
      <c r="S12" s="343">
        <f>SUM(S6:S11)</f>
        <v>27533458</v>
      </c>
      <c r="T12" s="343">
        <f>IFERROR(S12/K12,"-")</f>
        <v>6842.3106361829</v>
      </c>
      <c r="U12" s="343">
        <f>IFERROR(S12/Q12,"-")</f>
        <v>60646.383259912</v>
      </c>
      <c r="V12" s="343">
        <f>S12-G12</f>
        <v>16272355</v>
      </c>
      <c r="W12" s="256">
        <f>S12/G12</f>
        <v>2.4450054315283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174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142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175</v>
      </c>
      <c r="C6" s="347" t="s">
        <v>176</v>
      </c>
      <c r="D6" s="347" t="s">
        <v>177</v>
      </c>
      <c r="E6" s="175" t="s">
        <v>178</v>
      </c>
      <c r="F6" s="175" t="s">
        <v>149</v>
      </c>
      <c r="G6" s="340">
        <v>0</v>
      </c>
      <c r="H6" s="176">
        <v>0</v>
      </c>
      <c r="I6" s="176">
        <v>0</v>
      </c>
      <c r="J6" s="176">
        <v>0</v>
      </c>
      <c r="K6" s="177">
        <v>5</v>
      </c>
      <c r="L6" s="179" t="str">
        <f>IFERROR(K6/J6,"-")</f>
        <v>-</v>
      </c>
      <c r="M6" s="176">
        <v>0</v>
      </c>
      <c r="N6" s="176">
        <v>2</v>
      </c>
      <c r="O6" s="179">
        <f>IFERROR(M6/(K6),"-")</f>
        <v>0</v>
      </c>
      <c r="P6" s="180">
        <f>IFERROR(G6/SUM(K6:K6),"-")</f>
        <v>0</v>
      </c>
      <c r="Q6" s="181">
        <v>1</v>
      </c>
      <c r="R6" s="179">
        <f>IF(K6=0,"-",Q6/K6)</f>
        <v>0.2</v>
      </c>
      <c r="S6" s="345">
        <v>19200</v>
      </c>
      <c r="T6" s="346">
        <f>IFERROR(S6/K6,"-")</f>
        <v>3840</v>
      </c>
      <c r="U6" s="346">
        <f>IFERROR(S6/Q6,"-")</f>
        <v>19200</v>
      </c>
      <c r="V6" s="340">
        <f>SUM(S6:S6)-SUM(G6:G6)</f>
        <v>19200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2</v>
      </c>
      <c r="AI6" s="191">
        <f>IF(K6=0,"",IF(AH6=0,"",(AH6/K6)))</f>
        <v>0.4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2</v>
      </c>
      <c r="AR6" s="197">
        <f>IF(K6=0,"",IF(AQ6=0,"",(AQ6/K6)))</f>
        <v>0.4</v>
      </c>
      <c r="AS6" s="196">
        <v>1</v>
      </c>
      <c r="AT6" s="198">
        <f>IFERROR(AS6/AQ6,"-")</f>
        <v>0.5</v>
      </c>
      <c r="AU6" s="199">
        <v>19200</v>
      </c>
      <c r="AV6" s="200">
        <f>IFERROR(AU6/AQ6,"-")</f>
        <v>9600</v>
      </c>
      <c r="AW6" s="201"/>
      <c r="AX6" s="201"/>
      <c r="AY6" s="201">
        <v>1</v>
      </c>
      <c r="AZ6" s="202">
        <v>1</v>
      </c>
      <c r="BA6" s="203">
        <f>IF(K6=0,"",IF(AZ6=0,"",(AZ6/K6)))</f>
        <v>0.2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1</v>
      </c>
      <c r="CK6" s="230">
        <v>19200</v>
      </c>
      <c r="CL6" s="230">
        <v>19200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179</v>
      </c>
      <c r="C7" s="347" t="s">
        <v>176</v>
      </c>
      <c r="D7" s="347" t="s">
        <v>177</v>
      </c>
      <c r="E7" s="175" t="s">
        <v>180</v>
      </c>
      <c r="F7" s="175" t="s">
        <v>149</v>
      </c>
      <c r="G7" s="340">
        <v>0</v>
      </c>
      <c r="H7" s="176">
        <v>0</v>
      </c>
      <c r="I7" s="176">
        <v>0</v>
      </c>
      <c r="J7" s="176">
        <v>0</v>
      </c>
      <c r="K7" s="177">
        <v>50</v>
      </c>
      <c r="L7" s="179" t="str">
        <f>IFERROR(K7/J7,"-")</f>
        <v>-</v>
      </c>
      <c r="M7" s="176">
        <v>0</v>
      </c>
      <c r="N7" s="176">
        <v>8</v>
      </c>
      <c r="O7" s="179">
        <f>IFERROR(M7/(K7),"-")</f>
        <v>0</v>
      </c>
      <c r="P7" s="180">
        <f>IFERROR(G7/SUM(K7:K7),"-")</f>
        <v>0</v>
      </c>
      <c r="Q7" s="181">
        <v>0</v>
      </c>
      <c r="R7" s="179">
        <f>IF(K7=0,"-",Q7/K7)</f>
        <v>0</v>
      </c>
      <c r="S7" s="345"/>
      <c r="T7" s="346">
        <f>IFERROR(S7/K7,"-")</f>
        <v>0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>
        <v>10</v>
      </c>
      <c r="Z7" s="185">
        <f>IF(K7=0,"",IF(Y7=0,"",(Y7/K7)))</f>
        <v>0.2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19</v>
      </c>
      <c r="AI7" s="191">
        <f>IF(K7=0,"",IF(AH7=0,"",(AH7/K7)))</f>
        <v>0.38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7</v>
      </c>
      <c r="AR7" s="197">
        <f>IF(K7=0,"",IF(AQ7=0,"",(AQ7/K7)))</f>
        <v>0.14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11</v>
      </c>
      <c r="BA7" s="203">
        <f>IF(K7=0,"",IF(AZ7=0,"",(AZ7/K7)))</f>
        <v>0.22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2</v>
      </c>
      <c r="BJ7" s="209">
        <f>IF(K7=0,"",IF(BI7=0,"",(BI7/K7)))</f>
        <v>0.04</v>
      </c>
      <c r="BK7" s="210"/>
      <c r="BL7" s="211">
        <f>IFERROR(BK7/BI7,"-")</f>
        <v>0</v>
      </c>
      <c r="BM7" s="212"/>
      <c r="BN7" s="213">
        <f>IFERROR(BM7/BI7,"-")</f>
        <v>0</v>
      </c>
      <c r="BO7" s="214"/>
      <c r="BP7" s="214"/>
      <c r="BQ7" s="214"/>
      <c r="BR7" s="215">
        <v>1</v>
      </c>
      <c r="BS7" s="216">
        <f>IF(K7=0,"",IF(BR7=0,"",(BR7/K7)))</f>
        <v>0.02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181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55</v>
      </c>
      <c r="L10" s="252" t="str">
        <f>IFERROR(K10/J10,"-")</f>
        <v>-</v>
      </c>
      <c r="M10" s="253">
        <f>SUM(M6:M9)</f>
        <v>0</v>
      </c>
      <c r="N10" s="253">
        <f>SUM(N6:N9)</f>
        <v>10</v>
      </c>
      <c r="O10" s="252">
        <f>IFERROR(M10/K10,"-")</f>
        <v>0</v>
      </c>
      <c r="P10" s="254">
        <f>IFERROR(G10/K10,"-")</f>
        <v>0</v>
      </c>
      <c r="Q10" s="255">
        <f>SUM(Q6:Q9)</f>
        <v>1</v>
      </c>
      <c r="R10" s="252">
        <f>IFERROR(Q10/K10,"-")</f>
        <v>0.018181818181818</v>
      </c>
      <c r="S10" s="343">
        <f>SUM(S6:S9)</f>
        <v>19200</v>
      </c>
      <c r="T10" s="343">
        <f>IFERROR(S10/K10,"-")</f>
        <v>349.09090909091</v>
      </c>
      <c r="U10" s="343">
        <f>IFERROR(S10/Q10,"-")</f>
        <v>19200</v>
      </c>
      <c r="V10" s="343">
        <f>S10-G10</f>
        <v>19200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