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  <sheet name="アプリストア" sheetId="7" r:id="rId1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<sst xmlns="http://schemas.openxmlformats.org/spreadsheetml/2006/main" uniqueCount="212">
  <si>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</si>
  <si>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</si>
  <si>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</si>
  <si>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</si>
  <si>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</si>
  <si>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</si>
  <si>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</si>
  <si>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</si>
  <si>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</si>
  <si>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</si>
  <si>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</si>
  <si>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</si>
  <si>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</si>
  <si>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</si>
  <si>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</si>
  <si>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</si>
  <si>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</si>
  <si>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</si>
  <si>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</si>
  <si>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</si>
  <si>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</si>
  <si>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</si>
  <si>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</si>
  <si>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</si>
  <si>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</si>
  <si>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</si>
  <si>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</si>
  <si>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</si>
  <si>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アプリストア</t>
  </si>
  <si>
    <t>01月</t>
  </si>
  <si>
    <t>アイメール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</si>
  <si>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</si>
  <si>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</si>
  <si>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</si>
  <si>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</si>
  <si>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</si>
  <si>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</si>
  <si>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</si>
  <si>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</si>
  <si>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</si>
  <si>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</si>
  <si>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</si>
  <si>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</si>
  <si>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</si>
  <si>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</si>
  <si>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</si>
  <si>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</si>
  <si>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</si>
  <si>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</si>
  <si>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</si>
  <si>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</si>
  <si>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</si>
  <si>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</si>
  <si>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</si>
  <si>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</si>
  <si>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</si>
  <si>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</si>
  <si>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</si>
  <si>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</si>
  <si>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</si>
  <si>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</si>
  <si>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</si>
  <si>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</si>
  <si>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</si>
  <si>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</si>
  <si>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sms_w600</t>
  </si>
  <si>
    <t>デリヘル版2（妃ひかり）</t>
  </si>
  <si>
    <t>学生いません！ギャルもいません！熟女！熟女！熟女！熟女！</t>
  </si>
  <si>
    <t>i38</t>
  </si>
  <si>
    <t>スポニチ関東</t>
  </si>
  <si>
    <t>4C終面全5段</t>
  </si>
  <si>
    <t>1月10日(日)</t>
  </si>
  <si>
    <t>sms_w601</t>
  </si>
  <si>
    <t>スポニチ関西</t>
  </si>
  <si>
    <t>sms_w602</t>
  </si>
  <si>
    <t>スポニチ西部</t>
  </si>
  <si>
    <t>sms_w603</t>
  </si>
  <si>
    <t>スポニチ北海道</t>
  </si>
  <si>
    <t>smss2282</t>
  </si>
  <si>
    <t>(空電共通)</t>
  </si>
  <si>
    <t>空電</t>
  </si>
  <si>
    <t>空電(共通)</t>
  </si>
  <si>
    <t>sms_w604</t>
  </si>
  <si>
    <t>右女3（妃ひかり）</t>
  </si>
  <si>
    <t>70歳までの出会いリクルート</t>
  </si>
  <si>
    <t>サンスポ関西</t>
  </si>
  <si>
    <t>1月23日(土)</t>
  </si>
  <si>
    <t>smss2283</t>
  </si>
  <si>
    <t>sms_w605</t>
  </si>
  <si>
    <t>黒：C版（推川ゆうり）</t>
  </si>
  <si>
    <t>求む50歳以上の女性と</t>
  </si>
  <si>
    <t>GOGO(i31)</t>
  </si>
  <si>
    <t>サンスポ関東</t>
  </si>
  <si>
    <t>全5段</t>
  </si>
  <si>
    <t>smss2284</t>
  </si>
  <si>
    <t>sms_w606</t>
  </si>
  <si>
    <t>右女3（推川ゆうり）</t>
  </si>
  <si>
    <t>i34</t>
  </si>
  <si>
    <t>1月31日(日)</t>
  </si>
  <si>
    <t>smss2285</t>
  </si>
  <si>
    <t>sms_w607</t>
  </si>
  <si>
    <t>記事風版（推川ゆうり）</t>
  </si>
  <si>
    <t>(新txt)もう50代の熟女だけど</t>
  </si>
  <si>
    <t>4C半5段</t>
  </si>
  <si>
    <t>1月16日(土)</t>
  </si>
  <si>
    <t>smss2286</t>
  </si>
  <si>
    <t>sms_w608</t>
  </si>
  <si>
    <t>４コマ漫画版（推川ゆうり）</t>
  </si>
  <si>
    <t>smss2287</t>
  </si>
  <si>
    <t>sms_w609</t>
  </si>
  <si>
    <t>九スポ</t>
  </si>
  <si>
    <t>記事枠</t>
  </si>
  <si>
    <t>1月24日(日)</t>
  </si>
  <si>
    <t>smss2292</t>
  </si>
  <si>
    <t>新聞 TOTAL</t>
  </si>
  <si>
    <t>●雑誌 広告</t>
  </si>
  <si>
    <t>sms_w599</t>
  </si>
  <si>
    <t>リイド社</t>
  </si>
  <si>
    <t>1604FLASH（妃ひかり）</t>
  </si>
  <si>
    <t>恥ずかしい訳ありサイト(サブ：男性が足りてないんです)</t>
  </si>
  <si>
    <t>コミック乱</t>
  </si>
  <si>
    <t>1C2P</t>
  </si>
  <si>
    <t>1月27日(水)</t>
  </si>
  <si>
    <t>smss2281</t>
  </si>
  <si>
    <t>sms_a1052</t>
  </si>
  <si>
    <t>徳間書店</t>
  </si>
  <si>
    <t>DVD4コマ_DVDとは違います</t>
  </si>
  <si>
    <t>アサヒ芸能.1W火</t>
  </si>
  <si>
    <t>DVD袋裏4C</t>
  </si>
  <si>
    <t>1月04日(月)</t>
  </si>
  <si>
    <t>smss2273</t>
  </si>
  <si>
    <t>sms_a1055</t>
  </si>
  <si>
    <t>大洋図書</t>
  </si>
  <si>
    <t>2P逆ナンインタビュー版_アイ(広瀬さん)</t>
  </si>
  <si>
    <t>実話ナックルズ ウルトラストロング</t>
  </si>
  <si>
    <t>1月15日(金)</t>
  </si>
  <si>
    <t>smss2277</t>
  </si>
  <si>
    <t>sms_a1051</t>
  </si>
  <si>
    <t>コアマガジン</t>
  </si>
  <si>
    <t>5P風俗(妃さん)</t>
  </si>
  <si>
    <t>実話BUNKAタブー</t>
  </si>
  <si>
    <t>1C5P</t>
  </si>
  <si>
    <t>smss2265</t>
  </si>
  <si>
    <t>sms_a1056</t>
  </si>
  <si>
    <t>5P元祖（妃さん）</t>
  </si>
  <si>
    <t>臨増ナックルズDX</t>
  </si>
  <si>
    <t>1月22日(金)</t>
  </si>
  <si>
    <t>smss2278</t>
  </si>
  <si>
    <t>sms_a1053</t>
  </si>
  <si>
    <t>楽楽出版</t>
  </si>
  <si>
    <t>EXCITING MAX!DELUXE 特別総集編2021早春特大号</t>
  </si>
  <si>
    <t>1月29日(金)</t>
  </si>
  <si>
    <t>smss2274</t>
  </si>
  <si>
    <t>雑誌 TOTAL</t>
  </si>
  <si>
    <t>●DVD 広告</t>
  </si>
  <si>
    <t>sms_a1057</t>
  </si>
  <si>
    <t>三和出版</t>
  </si>
  <si>
    <t>DVD漫画まさお</t>
  </si>
  <si>
    <t>A4変形判、CVS日版PB、980円、4c64P、10万部</t>
  </si>
  <si>
    <t>mv20i</t>
  </si>
  <si>
    <t>人妻日和</t>
  </si>
  <si>
    <t>DVD袋表4C</t>
  </si>
  <si>
    <t>1月28日(木)</t>
  </si>
  <si>
    <t>smss2279</t>
  </si>
  <si>
    <t>sms_a1058</t>
  </si>
  <si>
    <t>DVD4コマ</t>
  </si>
  <si>
    <t>A4変形判、ＣＶＳフル、860円、4c56P+1c32P</t>
  </si>
  <si>
    <t>MEN'S DVD</t>
  </si>
  <si>
    <t>DVD貼付け面4C1/3P</t>
  </si>
  <si>
    <t>smss2280</t>
  </si>
  <si>
    <t>DVD TOTAL</t>
  </si>
  <si>
    <t>●アフィリエイト 広告</t>
  </si>
  <si>
    <t>UA</t>
  </si>
  <si>
    <t>AF単価</t>
  </si>
  <si>
    <t>20歳以上</t>
  </si>
  <si>
    <t>sms_frk008</t>
  </si>
  <si>
    <t>SP</t>
  </si>
  <si>
    <t>i31</t>
  </si>
  <si>
    <t>おまたせアプリランキング</t>
  </si>
  <si>
    <t>1/1～1/31</t>
  </si>
  <si>
    <t>sms_frk009</t>
  </si>
  <si>
    <t>lp04→i31</t>
  </si>
  <si>
    <t>おまたせアプリランキング(LP掲載)</t>
  </si>
  <si>
    <t>sms_link001</t>
  </si>
  <si>
    <t>SP,PC</t>
  </si>
  <si>
    <t>bbs</t>
  </si>
  <si>
    <t>割り切りBBS</t>
  </si>
  <si>
    <t>m_retry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</si>
  <si>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</si>
  <si>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</si>
  <si>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</si>
  <si>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</si>
  <si>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</si>
  <si>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</si>
  <si>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yi06</t>
  </si>
  <si>
    <t>YDN</t>
  </si>
  <si>
    <t>sms_aydi</t>
  </si>
  <si>
    <t>ydn</t>
  </si>
  <si>
    <t>YDNインフィード（ADIT）</t>
  </si>
  <si>
    <t>sms_aydt</t>
  </si>
  <si>
    <t>YDNターゲット（ADIT）</t>
  </si>
  <si>
    <t>sms_ayds</t>
  </si>
  <si>
    <t>検索連動（ADIT）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</si>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</sst>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17</v>
      </c>
      <c r="D6" s="330">
        <v>1550000</v>
      </c>
      <c r="E6" s="79">
        <v>0</v>
      </c>
      <c r="F6" s="79">
        <v>0</v>
      </c>
      <c r="G6" s="79">
        <v>944</v>
      </c>
      <c r="H6" s="89">
        <v>118</v>
      </c>
      <c r="I6" s="90">
        <v>3</v>
      </c>
      <c r="J6" s="143">
        <f>H6+I6</f>
        <v>121</v>
      </c>
      <c r="K6" s="80">
        <f>IFERROR(J6/G6,"-")</f>
        <v>0.12817796610169</v>
      </c>
      <c r="L6" s="79">
        <v>3</v>
      </c>
      <c r="M6" s="79">
        <v>30</v>
      </c>
      <c r="N6" s="80">
        <f>IFERROR(L6/J6,"-")</f>
        <v>0.024793388429752</v>
      </c>
      <c r="O6" s="81">
        <f>IFERROR(D6/J6,"-")</f>
        <v>12809.917355372</v>
      </c>
      <c r="P6" s="82">
        <v>17</v>
      </c>
      <c r="Q6" s="80">
        <f>IFERROR(P6/J6,"-")</f>
        <v>0.1404958677686</v>
      </c>
      <c r="R6" s="335">
        <v>1468003</v>
      </c>
      <c r="S6" s="336">
        <f>IFERROR(R6/J6,"-")</f>
        <v>12132.256198347</v>
      </c>
      <c r="T6" s="336">
        <f>IFERROR(R6/P6,"-")</f>
        <v>86353.117647059</v>
      </c>
      <c r="U6" s="330">
        <f>IFERROR(R6-D6,"-")</f>
        <v>-81997</v>
      </c>
      <c r="V6" s="83">
        <f>R6/D6</f>
        <v>0.94709870967742</v>
      </c>
      <c r="W6" s="77"/>
      <c r="X6" s="142"/>
    </row>
    <row r="7" spans="1:24">
      <c r="A7" s="78"/>
      <c r="B7" s="84" t="s">
        <v>24</v>
      </c>
      <c r="C7" s="84">
        <v>12</v>
      </c>
      <c r="D7" s="330">
        <v>425000</v>
      </c>
      <c r="E7" s="79">
        <v>0</v>
      </c>
      <c r="F7" s="79">
        <v>0</v>
      </c>
      <c r="G7" s="79">
        <v>468</v>
      </c>
      <c r="H7" s="89">
        <v>117</v>
      </c>
      <c r="I7" s="90">
        <v>0</v>
      </c>
      <c r="J7" s="143">
        <f>H7+I7</f>
        <v>117</v>
      </c>
      <c r="K7" s="80">
        <f>IFERROR(J7/G7,"-")</f>
        <v>0.25</v>
      </c>
      <c r="L7" s="79">
        <v>12</v>
      </c>
      <c r="M7" s="79">
        <v>32</v>
      </c>
      <c r="N7" s="80">
        <f>IFERROR(L7/J7,"-")</f>
        <v>0.1025641025641</v>
      </c>
      <c r="O7" s="81">
        <f>IFERROR(D7/J7,"-")</f>
        <v>3632.4786324786</v>
      </c>
      <c r="P7" s="82">
        <v>12</v>
      </c>
      <c r="Q7" s="80">
        <f>IFERROR(P7/J7,"-")</f>
        <v>0.1025641025641</v>
      </c>
      <c r="R7" s="335">
        <v>630560</v>
      </c>
      <c r="S7" s="336">
        <f>IFERROR(R7/J7,"-")</f>
        <v>5389.4017094017</v>
      </c>
      <c r="T7" s="336">
        <f>IFERROR(R7/P7,"-")</f>
        <v>52546.666666667</v>
      </c>
      <c r="U7" s="330">
        <f>IFERROR(R7-D7,"-")</f>
        <v>205560</v>
      </c>
      <c r="V7" s="83">
        <f>R7/D7</f>
        <v>1.4836705882353</v>
      </c>
      <c r="W7" s="77"/>
      <c r="X7" s="142"/>
    </row>
    <row r="8" spans="1:24">
      <c r="A8" s="78"/>
      <c r="B8" s="84" t="s">
        <v>25</v>
      </c>
      <c r="C8" s="84">
        <v>4</v>
      </c>
      <c r="D8" s="330">
        <v>250000</v>
      </c>
      <c r="E8" s="79">
        <v>0</v>
      </c>
      <c r="F8" s="79">
        <v>0</v>
      </c>
      <c r="G8" s="79">
        <v>825</v>
      </c>
      <c r="H8" s="89">
        <v>296</v>
      </c>
      <c r="I8" s="90">
        <v>6</v>
      </c>
      <c r="J8" s="143">
        <f>H8+I8</f>
        <v>302</v>
      </c>
      <c r="K8" s="80">
        <f>IFERROR(J8/G8,"-")</f>
        <v>0.36606060606061</v>
      </c>
      <c r="L8" s="79">
        <v>12</v>
      </c>
      <c r="M8" s="79">
        <v>83</v>
      </c>
      <c r="N8" s="80">
        <f>IFERROR(L8/J8,"-")</f>
        <v>0.039735099337748</v>
      </c>
      <c r="O8" s="81">
        <f>IFERROR(D8/J8,"-")</f>
        <v>827.81456953642</v>
      </c>
      <c r="P8" s="82">
        <v>17</v>
      </c>
      <c r="Q8" s="80">
        <f>IFERROR(P8/J8,"-")</f>
        <v>0.056291390728477</v>
      </c>
      <c r="R8" s="335">
        <v>631000</v>
      </c>
      <c r="S8" s="336">
        <f>IFERROR(R8/J8,"-")</f>
        <v>2089.4039735099</v>
      </c>
      <c r="T8" s="336">
        <f>IFERROR(R8/P8,"-")</f>
        <v>37117.647058824</v>
      </c>
      <c r="U8" s="330">
        <f>IFERROR(R8-D8,"-")</f>
        <v>381000</v>
      </c>
      <c r="V8" s="83">
        <f>R8/D8</f>
        <v>2.524</v>
      </c>
      <c r="W8" s="77"/>
      <c r="X8" s="142"/>
    </row>
    <row r="9" spans="1:24">
      <c r="A9" s="78"/>
      <c r="B9" s="84" t="s">
        <v>26</v>
      </c>
      <c r="C9" s="84">
        <v>4</v>
      </c>
      <c r="D9" s="330">
        <v>281500</v>
      </c>
      <c r="E9" s="79">
        <v>0</v>
      </c>
      <c r="F9" s="79">
        <v>0</v>
      </c>
      <c r="G9" s="79">
        <v>2473</v>
      </c>
      <c r="H9" s="89">
        <v>198</v>
      </c>
      <c r="I9" s="90">
        <v>0</v>
      </c>
      <c r="J9" s="143">
        <f>H9+I9</f>
        <v>198</v>
      </c>
      <c r="K9" s="80">
        <f>IFERROR(J9/G9,"-")</f>
        <v>0.080064698746462</v>
      </c>
      <c r="L9" s="79">
        <v>2</v>
      </c>
      <c r="M9" s="79">
        <v>73</v>
      </c>
      <c r="N9" s="80">
        <f>IFERROR(L9/J9,"-")</f>
        <v>0.01010101010101</v>
      </c>
      <c r="O9" s="81">
        <f>IFERROR(D9/J9,"-")</f>
        <v>1421.7171717172</v>
      </c>
      <c r="P9" s="82">
        <v>13</v>
      </c>
      <c r="Q9" s="80">
        <f>IFERROR(P9/J9,"-")</f>
        <v>0.065656565656566</v>
      </c>
      <c r="R9" s="335">
        <v>547000</v>
      </c>
      <c r="S9" s="336">
        <f>IFERROR(R9/J9,"-")</f>
        <v>2762.6262626263</v>
      </c>
      <c r="T9" s="336">
        <f>IFERROR(R9/P9,"-")</f>
        <v>42076.923076923</v>
      </c>
      <c r="U9" s="330">
        <f>IFERROR(R9-D9,"-")</f>
        <v>265500</v>
      </c>
      <c r="V9" s="83">
        <f>R9/D9</f>
        <v>1.943161634103</v>
      </c>
      <c r="W9" s="77"/>
      <c r="X9" s="142"/>
    </row>
    <row r="10" spans="1:24">
      <c r="A10" s="78"/>
      <c r="B10" s="84" t="s">
        <v>27</v>
      </c>
      <c r="C10" s="84">
        <v>4</v>
      </c>
      <c r="D10" s="330">
        <v>15823798</v>
      </c>
      <c r="E10" s="79">
        <v>0</v>
      </c>
      <c r="F10" s="79">
        <v>0</v>
      </c>
      <c r="G10" s="79">
        <v>689571</v>
      </c>
      <c r="H10" s="89">
        <v>5855</v>
      </c>
      <c r="I10" s="90">
        <v>231</v>
      </c>
      <c r="J10" s="143">
        <f>H10+I10</f>
        <v>6086</v>
      </c>
      <c r="K10" s="80">
        <f>IFERROR(J10/G10,"-")</f>
        <v>0.0088257771861056</v>
      </c>
      <c r="L10" s="79">
        <v>148</v>
      </c>
      <c r="M10" s="79">
        <v>2584</v>
      </c>
      <c r="N10" s="80">
        <f>IFERROR(L10/J10,"-")</f>
        <v>0.024318107131121</v>
      </c>
      <c r="O10" s="81">
        <f>IFERROR(D10/J10,"-")</f>
        <v>2600.0325336839</v>
      </c>
      <c r="P10" s="82">
        <v>700</v>
      </c>
      <c r="Q10" s="80">
        <f>IFERROR(P10/J10,"-")</f>
        <v>0.11501807426881</v>
      </c>
      <c r="R10" s="335">
        <v>29890948</v>
      </c>
      <c r="S10" s="336">
        <f>IFERROR(R10/J10,"-")</f>
        <v>4911.4275386132</v>
      </c>
      <c r="T10" s="336">
        <f>IFERROR(R10/P10,"-")</f>
        <v>42701.354285714</v>
      </c>
      <c r="U10" s="330">
        <f>IFERROR(R10-D10,"-")</f>
        <v>14067150</v>
      </c>
      <c r="V10" s="83">
        <f>R10/D10</f>
        <v>1.8889869549649</v>
      </c>
      <c r="W10" s="77"/>
      <c r="X10" s="142"/>
    </row>
    <row r="11" spans="1:24">
      <c r="A11" s="78"/>
      <c r="B11" s="84" t="s">
        <v>28</v>
      </c>
      <c r="C11" s="84">
        <v>2</v>
      </c>
      <c r="D11" s="330">
        <v>0</v>
      </c>
      <c r="E11" s="79">
        <v>0</v>
      </c>
      <c r="F11" s="79">
        <v>0</v>
      </c>
      <c r="G11" s="79">
        <v>0</v>
      </c>
      <c r="H11" s="89">
        <v>44</v>
      </c>
      <c r="I11" s="90">
        <v>9</v>
      </c>
      <c r="J11" s="143">
        <f>H11+I11</f>
        <v>53</v>
      </c>
      <c r="K11" s="80" t="str">
        <f>IFERROR(J11/G11,"-")</f>
        <v>-</v>
      </c>
      <c r="L11" s="79">
        <v>2</v>
      </c>
      <c r="M11" s="79">
        <v>11</v>
      </c>
      <c r="N11" s="80">
        <f>IFERROR(L11/J11,"-")</f>
        <v>0.037735849056604</v>
      </c>
      <c r="O11" s="81">
        <f>IFERROR(D11/J11,"-")</f>
        <v>0</v>
      </c>
      <c r="P11" s="82">
        <v>3</v>
      </c>
      <c r="Q11" s="80">
        <f>IFERROR(P11/J11,"-")</f>
        <v>0.056603773584906</v>
      </c>
      <c r="R11" s="335">
        <v>12000</v>
      </c>
      <c r="S11" s="336">
        <f>IFERROR(R11/J11,"-")</f>
        <v>226.41509433962</v>
      </c>
      <c r="T11" s="336">
        <f>IFERROR(R11/P11,"-")</f>
        <v>4000</v>
      </c>
      <c r="U11" s="330">
        <f>IFERROR(R11-D11,"-")</f>
        <v>12000</v>
      </c>
      <c r="V11" s="83" t="str">
        <f>R11/D11</f>
        <v>0</v>
      </c>
      <c r="W11" s="77"/>
      <c r="X11" s="142"/>
    </row>
    <row r="12" spans="1:24">
      <c r="A12" s="30"/>
      <c r="B12" s="85"/>
      <c r="C12" s="85"/>
      <c r="D12" s="331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30"/>
      <c r="B13" s="37"/>
      <c r="C13" s="37"/>
      <c r="D13" s="332"/>
      <c r="E13" s="34"/>
      <c r="F13" s="34"/>
      <c r="G13" s="31"/>
      <c r="H13" s="31"/>
      <c r="I13" s="31"/>
      <c r="J13" s="31"/>
      <c r="K13" s="33"/>
      <c r="L13" s="33"/>
      <c r="M13" s="31"/>
      <c r="N13" s="33"/>
      <c r="O13" s="25"/>
      <c r="P13" s="25"/>
      <c r="Q13" s="25"/>
      <c r="R13" s="337"/>
      <c r="S13" s="337"/>
      <c r="T13" s="337"/>
      <c r="U13" s="337"/>
      <c r="V13" s="33"/>
      <c r="W13" s="59"/>
      <c r="X13" s="142"/>
    </row>
    <row r="14" spans="1:24">
      <c r="A14" s="19"/>
      <c r="B14" s="41"/>
      <c r="C14" s="41"/>
      <c r="D14" s="333">
        <f>SUM(D6:D12)</f>
        <v>18330298</v>
      </c>
      <c r="E14" s="41">
        <f>SUM(E6:E12)</f>
        <v>0</v>
      </c>
      <c r="F14" s="41">
        <f>SUM(F6:F12)</f>
        <v>0</v>
      </c>
      <c r="G14" s="41">
        <f>SUM(G6:G12)</f>
        <v>694281</v>
      </c>
      <c r="H14" s="41">
        <f>SUM(H6:H12)</f>
        <v>6628</v>
      </c>
      <c r="I14" s="41">
        <f>SUM(I6:I12)</f>
        <v>249</v>
      </c>
      <c r="J14" s="41">
        <f>SUM(J6:J12)</f>
        <v>6877</v>
      </c>
      <c r="K14" s="42">
        <f>IFERROR(J14/G14,"-")</f>
        <v>0.0099052112905293</v>
      </c>
      <c r="L14" s="76">
        <f>SUM(L6:L12)</f>
        <v>179</v>
      </c>
      <c r="M14" s="76">
        <f>SUM(M6:M12)</f>
        <v>2813</v>
      </c>
      <c r="N14" s="42">
        <f>IFERROR(L14/J14,"-")</f>
        <v>0.026028791624255</v>
      </c>
      <c r="O14" s="43">
        <f>IFERROR(D14/J14,"-")</f>
        <v>2665.4497600698</v>
      </c>
      <c r="P14" s="44">
        <f>SUM(P6:P12)</f>
        <v>762</v>
      </c>
      <c r="Q14" s="42">
        <f>IFERROR(P14/J14,"-")</f>
        <v>0.11080412970772</v>
      </c>
      <c r="R14" s="333">
        <f>SUM(R6:R12)</f>
        <v>33179511</v>
      </c>
      <c r="S14" s="333">
        <f>IFERROR(R14/J14,"-")</f>
        <v>4824.7071397412</v>
      </c>
      <c r="T14" s="333">
        <f>IFERROR(P14/P14,"-")</f>
        <v>1</v>
      </c>
      <c r="U14" s="333">
        <f>SUM(U6:U12)</f>
        <v>14849213</v>
      </c>
      <c r="V14" s="45">
        <f>IFERROR(R14/D14,"-")</f>
        <v>1.8100911943712</v>
      </c>
      <c r="W14" s="58"/>
      <c r="X14" s="142"/>
    </row>
    <row r="15" spans="1:24">
      <c r="X15" s="142"/>
    </row>
    <row r="16" spans="1:24">
      <c r="X16" s="142"/>
    </row>
    <row r="17" spans="1:24">
      <c r="X17" s="142"/>
    </row>
    <row r="18" spans="1:24">
      <c r="X18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5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37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0.31857571428571</v>
      </c>
      <c r="B6" s="347" t="s">
        <v>65</v>
      </c>
      <c r="C6" s="347"/>
      <c r="D6" s="347" t="s">
        <v>66</v>
      </c>
      <c r="E6" s="347" t="s">
        <v>67</v>
      </c>
      <c r="F6" s="347" t="s">
        <v>68</v>
      </c>
      <c r="G6" s="88" t="s">
        <v>69</v>
      </c>
      <c r="H6" s="88" t="s">
        <v>70</v>
      </c>
      <c r="I6" s="348" t="s">
        <v>71</v>
      </c>
      <c r="J6" s="330">
        <v>700000</v>
      </c>
      <c r="K6" s="79">
        <v>0</v>
      </c>
      <c r="L6" s="79">
        <v>0</v>
      </c>
      <c r="M6" s="79">
        <v>128</v>
      </c>
      <c r="N6" s="89">
        <v>13</v>
      </c>
      <c r="O6" s="90">
        <v>2</v>
      </c>
      <c r="P6" s="91">
        <f>N6+O6</f>
        <v>15</v>
      </c>
      <c r="Q6" s="80">
        <f>IFERROR(P6/M6,"-")</f>
        <v>0.1171875</v>
      </c>
      <c r="R6" s="79">
        <v>0</v>
      </c>
      <c r="S6" s="79">
        <v>3</v>
      </c>
      <c r="T6" s="80">
        <f>IFERROR(R6/(P6),"-")</f>
        <v>0</v>
      </c>
      <c r="U6" s="336">
        <f>IFERROR(J6/SUM(N6:O10),"-")</f>
        <v>10294.117647059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SUM(X6:X10)-SUM(J6:J10)</f>
        <v>-476997</v>
      </c>
      <c r="AB6" s="83">
        <f>SUM(X6:X10)/SUM(J6:J10)</f>
        <v>0.31857571428571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2</v>
      </c>
      <c r="AN6" s="99">
        <f>IF(P6=0,"",IF(AM6=0,"",(AM6/P6)))</f>
        <v>0.13333333333333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0.066666666666667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4</v>
      </c>
      <c r="BF6" s="111">
        <f>IF(P6=0,"",IF(BE6=0,"",(BE6/P6)))</f>
        <v>0.26666666666667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4</v>
      </c>
      <c r="BO6" s="118">
        <f>IF(P6=0,"",IF(BN6=0,"",(BN6/P6)))</f>
        <v>0.26666666666667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3</v>
      </c>
      <c r="BX6" s="125">
        <f>IF(P6=0,"",IF(BW6=0,"",(BW6/P6)))</f>
        <v>0.2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1</v>
      </c>
      <c r="CG6" s="132">
        <f>IF(P6=0,"",IF(CF6=0,"",(CF6/P6)))</f>
        <v>0.066666666666667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72</v>
      </c>
      <c r="C7" s="347"/>
      <c r="D7" s="347" t="s">
        <v>66</v>
      </c>
      <c r="E7" s="347" t="s">
        <v>67</v>
      </c>
      <c r="F7" s="347" t="s">
        <v>68</v>
      </c>
      <c r="G7" s="88" t="s">
        <v>73</v>
      </c>
      <c r="H7" s="88" t="s">
        <v>70</v>
      </c>
      <c r="I7" s="348" t="s">
        <v>71</v>
      </c>
      <c r="J7" s="330"/>
      <c r="K7" s="79">
        <v>0</v>
      </c>
      <c r="L7" s="79">
        <v>0</v>
      </c>
      <c r="M7" s="79">
        <v>120</v>
      </c>
      <c r="N7" s="89">
        <v>19</v>
      </c>
      <c r="O7" s="90">
        <v>0</v>
      </c>
      <c r="P7" s="91">
        <f>N7+O7</f>
        <v>19</v>
      </c>
      <c r="Q7" s="80">
        <f>IFERROR(P7/M7,"-")</f>
        <v>0.15833333333333</v>
      </c>
      <c r="R7" s="79">
        <v>0</v>
      </c>
      <c r="S7" s="79">
        <v>6</v>
      </c>
      <c r="T7" s="80">
        <f>IFERROR(R7/(P7),"-")</f>
        <v>0</v>
      </c>
      <c r="U7" s="336"/>
      <c r="V7" s="82">
        <v>2</v>
      </c>
      <c r="W7" s="80">
        <f>IF(P7=0,"-",V7/P7)</f>
        <v>0.10526315789474</v>
      </c>
      <c r="X7" s="335">
        <v>81000</v>
      </c>
      <c r="Y7" s="336">
        <f>IFERROR(X7/P7,"-")</f>
        <v>4263.1578947368</v>
      </c>
      <c r="Z7" s="336">
        <f>IFERROR(X7/V7,"-")</f>
        <v>40500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0.052631578947368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</v>
      </c>
      <c r="AW7" s="105">
        <f>IF(P7=0,"",IF(AV7=0,"",(AV7/P7)))</f>
        <v>0.052631578947368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6</v>
      </c>
      <c r="BF7" s="111">
        <f>IF(P7=0,"",IF(BE7=0,"",(BE7/P7)))</f>
        <v>0.31578947368421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7</v>
      </c>
      <c r="BO7" s="118">
        <f>IF(P7=0,"",IF(BN7=0,"",(BN7/P7)))</f>
        <v>0.36842105263158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4</v>
      </c>
      <c r="BX7" s="125">
        <f>IF(P7=0,"",IF(BW7=0,"",(BW7/P7)))</f>
        <v>0.21052631578947</v>
      </c>
      <c r="BY7" s="126">
        <v>2</v>
      </c>
      <c r="BZ7" s="127">
        <f>IFERROR(BY7/BW7,"-")</f>
        <v>0.5</v>
      </c>
      <c r="CA7" s="128">
        <v>81000</v>
      </c>
      <c r="CB7" s="129">
        <f>IFERROR(CA7/BW7,"-")</f>
        <v>20250</v>
      </c>
      <c r="CC7" s="130">
        <v>1</v>
      </c>
      <c r="CD7" s="130"/>
      <c r="CE7" s="130">
        <v>1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2</v>
      </c>
      <c r="CP7" s="139">
        <v>81000</v>
      </c>
      <c r="CQ7" s="139">
        <v>80000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74</v>
      </c>
      <c r="C8" s="347"/>
      <c r="D8" s="347" t="s">
        <v>66</v>
      </c>
      <c r="E8" s="347" t="s">
        <v>67</v>
      </c>
      <c r="F8" s="347" t="s">
        <v>68</v>
      </c>
      <c r="G8" s="88" t="s">
        <v>75</v>
      </c>
      <c r="H8" s="88" t="s">
        <v>70</v>
      </c>
      <c r="I8" s="348" t="s">
        <v>71</v>
      </c>
      <c r="J8" s="330"/>
      <c r="K8" s="79">
        <v>0</v>
      </c>
      <c r="L8" s="79">
        <v>0</v>
      </c>
      <c r="M8" s="79">
        <v>26</v>
      </c>
      <c r="N8" s="89">
        <v>4</v>
      </c>
      <c r="O8" s="90">
        <v>0</v>
      </c>
      <c r="P8" s="91">
        <f>N8+O8</f>
        <v>4</v>
      </c>
      <c r="Q8" s="80">
        <f>IFERROR(P8/M8,"-")</f>
        <v>0.15384615384615</v>
      </c>
      <c r="R8" s="79">
        <v>0</v>
      </c>
      <c r="S8" s="79">
        <v>1</v>
      </c>
      <c r="T8" s="80">
        <f>IFERROR(R8/(P8),"-")</f>
        <v>0</v>
      </c>
      <c r="U8" s="336"/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0.25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3</v>
      </c>
      <c r="BO8" s="118">
        <f>IF(P8=0,"",IF(BN8=0,"",(BN8/P8)))</f>
        <v>0.75</v>
      </c>
      <c r="BP8" s="119">
        <v>1</v>
      </c>
      <c r="BQ8" s="120">
        <f>IFERROR(BP8/BN8,"-")</f>
        <v>0.33333333333333</v>
      </c>
      <c r="BR8" s="121">
        <v>5000</v>
      </c>
      <c r="BS8" s="122">
        <f>IFERROR(BR8/BN8,"-")</f>
        <v>1666.6666666667</v>
      </c>
      <c r="BT8" s="123">
        <v>1</v>
      </c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>
        <v>5000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76</v>
      </c>
      <c r="C9" s="347"/>
      <c r="D9" s="347" t="s">
        <v>66</v>
      </c>
      <c r="E9" s="347" t="s">
        <v>67</v>
      </c>
      <c r="F9" s="347" t="s">
        <v>68</v>
      </c>
      <c r="G9" s="88" t="s">
        <v>77</v>
      </c>
      <c r="H9" s="88" t="s">
        <v>70</v>
      </c>
      <c r="I9" s="348" t="s">
        <v>71</v>
      </c>
      <c r="J9" s="330"/>
      <c r="K9" s="79">
        <v>0</v>
      </c>
      <c r="L9" s="79">
        <v>0</v>
      </c>
      <c r="M9" s="79">
        <v>43</v>
      </c>
      <c r="N9" s="89">
        <v>4</v>
      </c>
      <c r="O9" s="90">
        <v>0</v>
      </c>
      <c r="P9" s="91">
        <f>N9+O9</f>
        <v>4</v>
      </c>
      <c r="Q9" s="80">
        <f>IFERROR(P9/M9,"-")</f>
        <v>0.093023255813953</v>
      </c>
      <c r="R9" s="79">
        <v>0</v>
      </c>
      <c r="S9" s="79">
        <v>1</v>
      </c>
      <c r="T9" s="80">
        <f>IFERROR(R9/(P9),"-")</f>
        <v>0</v>
      </c>
      <c r="U9" s="336"/>
      <c r="V9" s="82">
        <v>1</v>
      </c>
      <c r="W9" s="80">
        <f>IF(P9=0,"-",V9/P9)</f>
        <v>0.25</v>
      </c>
      <c r="X9" s="335">
        <v>4000</v>
      </c>
      <c r="Y9" s="336">
        <f>IFERROR(X9/P9,"-")</f>
        <v>1000</v>
      </c>
      <c r="Z9" s="336">
        <f>IFERROR(X9/V9,"-")</f>
        <v>4000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1</v>
      </c>
      <c r="AN9" s="99">
        <f>IF(P9=0,"",IF(AM9=0,"",(AM9/P9)))</f>
        <v>0.25</v>
      </c>
      <c r="AO9" s="98">
        <v>1</v>
      </c>
      <c r="AP9" s="100">
        <f>IFERROR(AO9/AM9,"-")</f>
        <v>1</v>
      </c>
      <c r="AQ9" s="101">
        <v>4000</v>
      </c>
      <c r="AR9" s="102">
        <f>IFERROR(AQ9/AM9,"-")</f>
        <v>4000</v>
      </c>
      <c r="AS9" s="103"/>
      <c r="AT9" s="103">
        <v>1</v>
      </c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0.25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1</v>
      </c>
      <c r="BO9" s="118">
        <f>IF(P9=0,"",IF(BN9=0,"",(BN9/P9)))</f>
        <v>0.25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>
        <v>1</v>
      </c>
      <c r="CG9" s="132">
        <f>IF(P9=0,"",IF(CF9=0,"",(CF9/P9)))</f>
        <v>0.25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1</v>
      </c>
      <c r="CP9" s="139">
        <v>4000</v>
      </c>
      <c r="CQ9" s="139">
        <v>4000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78</v>
      </c>
      <c r="C10" s="347"/>
      <c r="D10" s="347" t="s">
        <v>79</v>
      </c>
      <c r="E10" s="347" t="s">
        <v>79</v>
      </c>
      <c r="F10" s="347" t="s">
        <v>80</v>
      </c>
      <c r="G10" s="88" t="s">
        <v>81</v>
      </c>
      <c r="H10" s="88"/>
      <c r="I10" s="88"/>
      <c r="J10" s="330"/>
      <c r="K10" s="79">
        <v>0</v>
      </c>
      <c r="L10" s="79">
        <v>0</v>
      </c>
      <c r="M10" s="79">
        <v>61</v>
      </c>
      <c r="N10" s="89">
        <v>26</v>
      </c>
      <c r="O10" s="90">
        <v>0</v>
      </c>
      <c r="P10" s="91">
        <f>N10+O10</f>
        <v>26</v>
      </c>
      <c r="Q10" s="80">
        <f>IFERROR(P10/M10,"-")</f>
        <v>0.42622950819672</v>
      </c>
      <c r="R10" s="79">
        <v>1</v>
      </c>
      <c r="S10" s="79">
        <v>5</v>
      </c>
      <c r="T10" s="80">
        <f>IFERROR(R10/(P10),"-")</f>
        <v>0.038461538461538</v>
      </c>
      <c r="U10" s="336"/>
      <c r="V10" s="82">
        <v>4</v>
      </c>
      <c r="W10" s="80">
        <f>IF(P10=0,"-",V10/P10)</f>
        <v>0.15384615384615</v>
      </c>
      <c r="X10" s="335">
        <v>138003</v>
      </c>
      <c r="Y10" s="336">
        <f>IFERROR(X10/P10,"-")</f>
        <v>5307.8076923077</v>
      </c>
      <c r="Z10" s="336">
        <f>IFERROR(X10/V10,"-")</f>
        <v>34500.75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2</v>
      </c>
      <c r="AN10" s="99">
        <f>IF(P10=0,"",IF(AM10=0,"",(AM10/P10)))</f>
        <v>0.076923076923077</v>
      </c>
      <c r="AO10" s="98">
        <v>1</v>
      </c>
      <c r="AP10" s="100">
        <f>IFERROR(AO10/AM10,"-")</f>
        <v>0.5</v>
      </c>
      <c r="AQ10" s="101">
        <v>3000</v>
      </c>
      <c r="AR10" s="102">
        <f>IFERROR(AQ10/AM10,"-")</f>
        <v>1500</v>
      </c>
      <c r="AS10" s="103">
        <v>1</v>
      </c>
      <c r="AT10" s="103"/>
      <c r="AU10" s="103"/>
      <c r="AV10" s="104">
        <v>1</v>
      </c>
      <c r="AW10" s="105">
        <f>IF(P10=0,"",IF(AV10=0,"",(AV10/P10)))</f>
        <v>0.038461538461538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3</v>
      </c>
      <c r="BF10" s="111">
        <f>IF(P10=0,"",IF(BE10=0,"",(BE10/P10)))</f>
        <v>0.11538461538462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8</v>
      </c>
      <c r="BO10" s="118">
        <f>IF(P10=0,"",IF(BN10=0,"",(BN10/P10)))</f>
        <v>0.30769230769231</v>
      </c>
      <c r="BP10" s="119">
        <v>3</v>
      </c>
      <c r="BQ10" s="120">
        <f>IFERROR(BP10/BN10,"-")</f>
        <v>0.375</v>
      </c>
      <c r="BR10" s="121">
        <v>69000</v>
      </c>
      <c r="BS10" s="122">
        <f>IFERROR(BR10/BN10,"-")</f>
        <v>8625</v>
      </c>
      <c r="BT10" s="123">
        <v>2</v>
      </c>
      <c r="BU10" s="123"/>
      <c r="BV10" s="123">
        <v>1</v>
      </c>
      <c r="BW10" s="124">
        <v>10</v>
      </c>
      <c r="BX10" s="125">
        <f>IF(P10=0,"",IF(BW10=0,"",(BW10/P10)))</f>
        <v>0.38461538461538</v>
      </c>
      <c r="BY10" s="126">
        <v>2</v>
      </c>
      <c r="BZ10" s="127">
        <f>IFERROR(BY10/BW10,"-")</f>
        <v>0.2</v>
      </c>
      <c r="CA10" s="128">
        <v>69003</v>
      </c>
      <c r="CB10" s="129">
        <f>IFERROR(CA10/BW10,"-")</f>
        <v>6900.3</v>
      </c>
      <c r="CC10" s="130"/>
      <c r="CD10" s="130"/>
      <c r="CE10" s="130">
        <v>2</v>
      </c>
      <c r="CF10" s="131">
        <v>2</v>
      </c>
      <c r="CG10" s="132">
        <f>IF(P10=0,"",IF(CF10=0,"",(CF10/P10)))</f>
        <v>0.076923076923077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4</v>
      </c>
      <c r="CP10" s="139">
        <v>138003</v>
      </c>
      <c r="CQ10" s="139">
        <v>61000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0.44912280701754</v>
      </c>
      <c r="B11" s="347" t="s">
        <v>82</v>
      </c>
      <c r="C11" s="347"/>
      <c r="D11" s="347" t="s">
        <v>83</v>
      </c>
      <c r="E11" s="347" t="s">
        <v>84</v>
      </c>
      <c r="F11" s="347" t="s">
        <v>68</v>
      </c>
      <c r="G11" s="88" t="s">
        <v>85</v>
      </c>
      <c r="H11" s="88" t="s">
        <v>70</v>
      </c>
      <c r="I11" s="349" t="s">
        <v>86</v>
      </c>
      <c r="J11" s="330">
        <v>570000</v>
      </c>
      <c r="K11" s="79">
        <v>0</v>
      </c>
      <c r="L11" s="79">
        <v>0</v>
      </c>
      <c r="M11" s="79">
        <v>74</v>
      </c>
      <c r="N11" s="89">
        <v>13</v>
      </c>
      <c r="O11" s="90">
        <v>0</v>
      </c>
      <c r="P11" s="91">
        <f>N11+O11</f>
        <v>13</v>
      </c>
      <c r="Q11" s="80">
        <f>IFERROR(P11/M11,"-")</f>
        <v>0.17567567567568</v>
      </c>
      <c r="R11" s="79">
        <v>0</v>
      </c>
      <c r="S11" s="79">
        <v>5</v>
      </c>
      <c r="T11" s="80">
        <f>IFERROR(R11/(P11),"-")</f>
        <v>0</v>
      </c>
      <c r="U11" s="336">
        <f>IFERROR(J11/SUM(N11:O16),"-")</f>
        <v>14250</v>
      </c>
      <c r="V11" s="82">
        <v>1</v>
      </c>
      <c r="W11" s="80">
        <f>IF(P11=0,"-",V11/P11)</f>
        <v>0.076923076923077</v>
      </c>
      <c r="X11" s="335">
        <v>3000</v>
      </c>
      <c r="Y11" s="336">
        <f>IFERROR(X11/P11,"-")</f>
        <v>230.76923076923</v>
      </c>
      <c r="Z11" s="336">
        <f>IFERROR(X11/V11,"-")</f>
        <v>3000</v>
      </c>
      <c r="AA11" s="330">
        <f>SUM(X11:X16)-SUM(J11:J16)</f>
        <v>-314000</v>
      </c>
      <c r="AB11" s="83">
        <f>SUM(X11:X16)/SUM(J11:J16)</f>
        <v>0.44912280701754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0.076923076923077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3</v>
      </c>
      <c r="BF11" s="111">
        <f>IF(P11=0,"",IF(BE11=0,"",(BE11/P11)))</f>
        <v>0.23076923076923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8</v>
      </c>
      <c r="BO11" s="118">
        <f>IF(P11=0,"",IF(BN11=0,"",(BN11/P11)))</f>
        <v>0.61538461538462</v>
      </c>
      <c r="BP11" s="119">
        <v>1</v>
      </c>
      <c r="BQ11" s="120">
        <f>IFERROR(BP11/BN11,"-")</f>
        <v>0.125</v>
      </c>
      <c r="BR11" s="121">
        <v>3000</v>
      </c>
      <c r="BS11" s="122">
        <f>IFERROR(BR11/BN11,"-")</f>
        <v>375</v>
      </c>
      <c r="BT11" s="123">
        <v>1</v>
      </c>
      <c r="BU11" s="123"/>
      <c r="BV11" s="123"/>
      <c r="BW11" s="124">
        <v>1</v>
      </c>
      <c r="BX11" s="125">
        <f>IF(P11=0,"",IF(BW11=0,"",(BW11/P11)))</f>
        <v>0.076923076923077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3000</v>
      </c>
      <c r="CQ11" s="139">
        <v>3000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87</v>
      </c>
      <c r="C12" s="347"/>
      <c r="D12" s="347" t="s">
        <v>83</v>
      </c>
      <c r="E12" s="347" t="s">
        <v>84</v>
      </c>
      <c r="F12" s="347" t="s">
        <v>80</v>
      </c>
      <c r="G12" s="88"/>
      <c r="H12" s="88"/>
      <c r="I12" s="88"/>
      <c r="J12" s="330"/>
      <c r="K12" s="79">
        <v>0</v>
      </c>
      <c r="L12" s="79">
        <v>0</v>
      </c>
      <c r="M12" s="79">
        <v>17</v>
      </c>
      <c r="N12" s="89">
        <v>9</v>
      </c>
      <c r="O12" s="90">
        <v>0</v>
      </c>
      <c r="P12" s="91">
        <f>N12+O12</f>
        <v>9</v>
      </c>
      <c r="Q12" s="80">
        <f>IFERROR(P12/M12,"-")</f>
        <v>0.52941176470588</v>
      </c>
      <c r="R12" s="79">
        <v>0</v>
      </c>
      <c r="S12" s="79">
        <v>2</v>
      </c>
      <c r="T12" s="80">
        <f>IFERROR(R12/(P12),"-")</f>
        <v>0</v>
      </c>
      <c r="U12" s="336"/>
      <c r="V12" s="82">
        <v>3</v>
      </c>
      <c r="W12" s="80">
        <f>IF(P12=0,"-",V12/P12)</f>
        <v>0.33333333333333</v>
      </c>
      <c r="X12" s="335">
        <v>233000</v>
      </c>
      <c r="Y12" s="336">
        <f>IFERROR(X12/P12,"-")</f>
        <v>25888.888888889</v>
      </c>
      <c r="Z12" s="336">
        <f>IFERROR(X12/V12,"-")</f>
        <v>77666.666666667</v>
      </c>
      <c r="AA12" s="33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0.11111111111111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3</v>
      </c>
      <c r="BO12" s="118">
        <f>IF(P12=0,"",IF(BN12=0,"",(BN12/P12)))</f>
        <v>0.33333333333333</v>
      </c>
      <c r="BP12" s="119">
        <v>1</v>
      </c>
      <c r="BQ12" s="120">
        <f>IFERROR(BP12/BN12,"-")</f>
        <v>0.33333333333333</v>
      </c>
      <c r="BR12" s="121">
        <v>2000</v>
      </c>
      <c r="BS12" s="122">
        <f>IFERROR(BR12/BN12,"-")</f>
        <v>666.66666666667</v>
      </c>
      <c r="BT12" s="123">
        <v>1</v>
      </c>
      <c r="BU12" s="123"/>
      <c r="BV12" s="123"/>
      <c r="BW12" s="124">
        <v>5</v>
      </c>
      <c r="BX12" s="125">
        <f>IF(P12=0,"",IF(BW12=0,"",(BW12/P12)))</f>
        <v>0.55555555555556</v>
      </c>
      <c r="BY12" s="126">
        <v>3</v>
      </c>
      <c r="BZ12" s="127">
        <f>IFERROR(BY12/BW12,"-")</f>
        <v>0.6</v>
      </c>
      <c r="CA12" s="128">
        <v>231000</v>
      </c>
      <c r="CB12" s="129">
        <f>IFERROR(CA12/BW12,"-")</f>
        <v>46200</v>
      </c>
      <c r="CC12" s="130">
        <v>1</v>
      </c>
      <c r="CD12" s="130"/>
      <c r="CE12" s="130">
        <v>2</v>
      </c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3</v>
      </c>
      <c r="CP12" s="139">
        <v>233000</v>
      </c>
      <c r="CQ12" s="139">
        <v>121000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88</v>
      </c>
      <c r="C13" s="347"/>
      <c r="D13" s="347" t="s">
        <v>89</v>
      </c>
      <c r="E13" s="347" t="s">
        <v>90</v>
      </c>
      <c r="F13" s="347" t="s">
        <v>91</v>
      </c>
      <c r="G13" s="88" t="s">
        <v>92</v>
      </c>
      <c r="H13" s="88" t="s">
        <v>93</v>
      </c>
      <c r="I13" s="348" t="s">
        <v>71</v>
      </c>
      <c r="J13" s="330"/>
      <c r="K13" s="79">
        <v>0</v>
      </c>
      <c r="L13" s="79">
        <v>0</v>
      </c>
      <c r="M13" s="79">
        <v>59</v>
      </c>
      <c r="N13" s="89">
        <v>3</v>
      </c>
      <c r="O13" s="90">
        <v>0</v>
      </c>
      <c r="P13" s="91">
        <f>N13+O13</f>
        <v>3</v>
      </c>
      <c r="Q13" s="80">
        <f>IFERROR(P13/M13,"-")</f>
        <v>0.050847457627119</v>
      </c>
      <c r="R13" s="79">
        <v>0</v>
      </c>
      <c r="S13" s="79">
        <v>1</v>
      </c>
      <c r="T13" s="80">
        <f>IFERROR(R13/(P13),"-")</f>
        <v>0</v>
      </c>
      <c r="U13" s="336"/>
      <c r="V13" s="82">
        <v>1</v>
      </c>
      <c r="W13" s="80">
        <f>IF(P13=0,"-",V13/P13)</f>
        <v>0.33333333333333</v>
      </c>
      <c r="X13" s="335">
        <v>5000</v>
      </c>
      <c r="Y13" s="336">
        <f>IFERROR(X13/P13,"-")</f>
        <v>1666.6666666667</v>
      </c>
      <c r="Z13" s="336">
        <f>IFERROR(X13/V13,"-")</f>
        <v>5000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2</v>
      </c>
      <c r="BO13" s="118">
        <f>IF(P13=0,"",IF(BN13=0,"",(BN13/P13)))</f>
        <v>0.66666666666667</v>
      </c>
      <c r="BP13" s="119">
        <v>2</v>
      </c>
      <c r="BQ13" s="120">
        <f>IFERROR(BP13/BN13,"-")</f>
        <v>1</v>
      </c>
      <c r="BR13" s="121">
        <v>10000</v>
      </c>
      <c r="BS13" s="122">
        <f>IFERROR(BR13/BN13,"-")</f>
        <v>5000</v>
      </c>
      <c r="BT13" s="123">
        <v>2</v>
      </c>
      <c r="BU13" s="123"/>
      <c r="BV13" s="123"/>
      <c r="BW13" s="124">
        <v>1</v>
      </c>
      <c r="BX13" s="125">
        <f>IF(P13=0,"",IF(BW13=0,"",(BW13/P13)))</f>
        <v>0.33333333333333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1</v>
      </c>
      <c r="CP13" s="139">
        <v>5000</v>
      </c>
      <c r="CQ13" s="139">
        <v>5000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94</v>
      </c>
      <c r="C14" s="347"/>
      <c r="D14" s="347" t="s">
        <v>89</v>
      </c>
      <c r="E14" s="347" t="s">
        <v>90</v>
      </c>
      <c r="F14" s="347" t="s">
        <v>80</v>
      </c>
      <c r="G14" s="88"/>
      <c r="H14" s="88"/>
      <c r="I14" s="88"/>
      <c r="J14" s="330"/>
      <c r="K14" s="79">
        <v>0</v>
      </c>
      <c r="L14" s="79">
        <v>0</v>
      </c>
      <c r="M14" s="79">
        <v>8</v>
      </c>
      <c r="N14" s="89">
        <v>6</v>
      </c>
      <c r="O14" s="90">
        <v>0</v>
      </c>
      <c r="P14" s="91">
        <f>N14+O14</f>
        <v>6</v>
      </c>
      <c r="Q14" s="80">
        <f>IFERROR(P14/M14,"-")</f>
        <v>0.75</v>
      </c>
      <c r="R14" s="79">
        <v>0</v>
      </c>
      <c r="S14" s="79">
        <v>1</v>
      </c>
      <c r="T14" s="80">
        <f>IFERROR(R14/(P14),"-")</f>
        <v>0</v>
      </c>
      <c r="U14" s="336"/>
      <c r="V14" s="82">
        <v>1</v>
      </c>
      <c r="W14" s="80">
        <f>IF(P14=0,"-",V14/P14)</f>
        <v>0.16666666666667</v>
      </c>
      <c r="X14" s="335">
        <v>9000</v>
      </c>
      <c r="Y14" s="336">
        <f>IFERROR(X14/P14,"-")</f>
        <v>1500</v>
      </c>
      <c r="Z14" s="336">
        <f>IFERROR(X14/V14,"-")</f>
        <v>9000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4</v>
      </c>
      <c r="BO14" s="118">
        <f>IF(P14=0,"",IF(BN14=0,"",(BN14/P14)))</f>
        <v>0.66666666666667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1</v>
      </c>
      <c r="BX14" s="125">
        <f>IF(P14=0,"",IF(BW14=0,"",(BW14/P14)))</f>
        <v>0.16666666666667</v>
      </c>
      <c r="BY14" s="126">
        <v>1</v>
      </c>
      <c r="BZ14" s="127">
        <f>IFERROR(BY14/BW14,"-")</f>
        <v>1</v>
      </c>
      <c r="CA14" s="128">
        <v>9000</v>
      </c>
      <c r="CB14" s="129">
        <f>IFERROR(CA14/BW14,"-")</f>
        <v>9000</v>
      </c>
      <c r="CC14" s="130"/>
      <c r="CD14" s="130"/>
      <c r="CE14" s="130">
        <v>1</v>
      </c>
      <c r="CF14" s="131">
        <v>1</v>
      </c>
      <c r="CG14" s="132">
        <f>IF(P14=0,"",IF(CF14=0,"",(CF14/P14)))</f>
        <v>0.16666666666667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1</v>
      </c>
      <c r="CP14" s="139">
        <v>9000</v>
      </c>
      <c r="CQ14" s="139">
        <v>9000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95</v>
      </c>
      <c r="C15" s="347"/>
      <c r="D15" s="347" t="s">
        <v>96</v>
      </c>
      <c r="E15" s="347" t="s">
        <v>67</v>
      </c>
      <c r="F15" s="347" t="s">
        <v>97</v>
      </c>
      <c r="G15" s="88" t="s">
        <v>92</v>
      </c>
      <c r="H15" s="88" t="s">
        <v>93</v>
      </c>
      <c r="I15" s="348" t="s">
        <v>98</v>
      </c>
      <c r="J15" s="330"/>
      <c r="K15" s="79">
        <v>0</v>
      </c>
      <c r="L15" s="79">
        <v>0</v>
      </c>
      <c r="M15" s="79">
        <v>50</v>
      </c>
      <c r="N15" s="89">
        <v>6</v>
      </c>
      <c r="O15" s="90">
        <v>0</v>
      </c>
      <c r="P15" s="91">
        <f>N15+O15</f>
        <v>6</v>
      </c>
      <c r="Q15" s="80">
        <f>IFERROR(P15/M15,"-")</f>
        <v>0.12</v>
      </c>
      <c r="R15" s="79">
        <v>0</v>
      </c>
      <c r="S15" s="79">
        <v>1</v>
      </c>
      <c r="T15" s="80">
        <f>IFERROR(R15/(P15),"-")</f>
        <v>0</v>
      </c>
      <c r="U15" s="336"/>
      <c r="V15" s="82">
        <v>0</v>
      </c>
      <c r="W15" s="80">
        <f>IF(P15=0,"-",V15/P15)</f>
        <v>0</v>
      </c>
      <c r="X15" s="335">
        <v>0</v>
      </c>
      <c r="Y15" s="336">
        <f>IFERROR(X15/P15,"-")</f>
        <v>0</v>
      </c>
      <c r="Z15" s="336" t="str">
        <f>IFERROR(X15/V15,"-")</f>
        <v>-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>
        <v>1</v>
      </c>
      <c r="AW15" s="105">
        <f>IF(P15=0,"",IF(AV15=0,"",(AV15/P15)))</f>
        <v>0.16666666666667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1</v>
      </c>
      <c r="BF15" s="111">
        <f>IF(P15=0,"",IF(BE15=0,"",(BE15/P15)))</f>
        <v>0.16666666666667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3</v>
      </c>
      <c r="BO15" s="118">
        <f>IF(P15=0,"",IF(BN15=0,"",(BN15/P15)))</f>
        <v>0.5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1</v>
      </c>
      <c r="BX15" s="125">
        <f>IF(P15=0,"",IF(BW15=0,"",(BW15/P15)))</f>
        <v>0.16666666666667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99</v>
      </c>
      <c r="C16" s="347"/>
      <c r="D16" s="347" t="s">
        <v>96</v>
      </c>
      <c r="E16" s="347" t="s">
        <v>67</v>
      </c>
      <c r="F16" s="347" t="s">
        <v>80</v>
      </c>
      <c r="G16" s="88"/>
      <c r="H16" s="88"/>
      <c r="I16" s="88"/>
      <c r="J16" s="330"/>
      <c r="K16" s="79">
        <v>0</v>
      </c>
      <c r="L16" s="79">
        <v>0</v>
      </c>
      <c r="M16" s="79">
        <v>11</v>
      </c>
      <c r="N16" s="89">
        <v>3</v>
      </c>
      <c r="O16" s="90">
        <v>0</v>
      </c>
      <c r="P16" s="91">
        <f>N16+O16</f>
        <v>3</v>
      </c>
      <c r="Q16" s="80">
        <f>IFERROR(P16/M16,"-")</f>
        <v>0.27272727272727</v>
      </c>
      <c r="R16" s="79">
        <v>0</v>
      </c>
      <c r="S16" s="79">
        <v>1</v>
      </c>
      <c r="T16" s="80">
        <f>IFERROR(R16/(P16),"-")</f>
        <v>0</v>
      </c>
      <c r="U16" s="336"/>
      <c r="V16" s="82">
        <v>2</v>
      </c>
      <c r="W16" s="80">
        <f>IF(P16=0,"-",V16/P16)</f>
        <v>0.66666666666667</v>
      </c>
      <c r="X16" s="335">
        <v>6000</v>
      </c>
      <c r="Y16" s="336">
        <f>IFERROR(X16/P16,"-")</f>
        <v>2000</v>
      </c>
      <c r="Z16" s="336">
        <f>IFERROR(X16/V16,"-")</f>
        <v>3000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2</v>
      </c>
      <c r="BO16" s="118">
        <f>IF(P16=0,"",IF(BN16=0,"",(BN16/P16)))</f>
        <v>0.66666666666667</v>
      </c>
      <c r="BP16" s="119">
        <v>1</v>
      </c>
      <c r="BQ16" s="120">
        <f>IFERROR(BP16/BN16,"-")</f>
        <v>0.5</v>
      </c>
      <c r="BR16" s="121">
        <v>3000</v>
      </c>
      <c r="BS16" s="122">
        <f>IFERROR(BR16/BN16,"-")</f>
        <v>1500</v>
      </c>
      <c r="BT16" s="123">
        <v>1</v>
      </c>
      <c r="BU16" s="123"/>
      <c r="BV16" s="123"/>
      <c r="BW16" s="124">
        <v>1</v>
      </c>
      <c r="BX16" s="125">
        <f>IF(P16=0,"",IF(BW16=0,"",(BW16/P16)))</f>
        <v>0.33333333333333</v>
      </c>
      <c r="BY16" s="126">
        <v>1</v>
      </c>
      <c r="BZ16" s="127">
        <f>IFERROR(BY16/BW16,"-")</f>
        <v>1</v>
      </c>
      <c r="CA16" s="128">
        <v>3000</v>
      </c>
      <c r="CB16" s="129">
        <f>IFERROR(CA16/BW16,"-")</f>
        <v>3000</v>
      </c>
      <c r="CC16" s="130">
        <v>1</v>
      </c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2</v>
      </c>
      <c r="CP16" s="139">
        <v>6000</v>
      </c>
      <c r="CQ16" s="139">
        <v>3000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7</v>
      </c>
      <c r="B17" s="347" t="s">
        <v>100</v>
      </c>
      <c r="C17" s="347"/>
      <c r="D17" s="347" t="s">
        <v>101</v>
      </c>
      <c r="E17" s="347" t="s">
        <v>102</v>
      </c>
      <c r="F17" s="347" t="s">
        <v>97</v>
      </c>
      <c r="G17" s="88" t="s">
        <v>69</v>
      </c>
      <c r="H17" s="88" t="s">
        <v>103</v>
      </c>
      <c r="I17" s="349" t="s">
        <v>104</v>
      </c>
      <c r="J17" s="330">
        <v>140000</v>
      </c>
      <c r="K17" s="79">
        <v>0</v>
      </c>
      <c r="L17" s="79">
        <v>0</v>
      </c>
      <c r="M17" s="79">
        <v>45</v>
      </c>
      <c r="N17" s="89">
        <v>3</v>
      </c>
      <c r="O17" s="90">
        <v>0</v>
      </c>
      <c r="P17" s="91">
        <f>N17+O17</f>
        <v>3</v>
      </c>
      <c r="Q17" s="80">
        <f>IFERROR(P17/M17,"-")</f>
        <v>0.066666666666667</v>
      </c>
      <c r="R17" s="79">
        <v>1</v>
      </c>
      <c r="S17" s="79">
        <v>1</v>
      </c>
      <c r="T17" s="80">
        <f>IFERROR(R17/(P17),"-")</f>
        <v>0.33333333333333</v>
      </c>
      <c r="U17" s="336">
        <f>IFERROR(J17/SUM(N17:O18),"-")</f>
        <v>35000</v>
      </c>
      <c r="V17" s="82">
        <v>1</v>
      </c>
      <c r="W17" s="80">
        <f>IF(P17=0,"-",V17/P17)</f>
        <v>0.33333333333333</v>
      </c>
      <c r="X17" s="335">
        <v>980000</v>
      </c>
      <c r="Y17" s="336">
        <f>IFERROR(X17/P17,"-")</f>
        <v>326666.66666667</v>
      </c>
      <c r="Z17" s="336">
        <f>IFERROR(X17/V17,"-")</f>
        <v>980000</v>
      </c>
      <c r="AA17" s="330">
        <f>SUM(X17:X18)-SUM(J17:J18)</f>
        <v>840000</v>
      </c>
      <c r="AB17" s="83">
        <f>SUM(X17:X18)/SUM(J17:J18)</f>
        <v>7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1</v>
      </c>
      <c r="BF17" s="111">
        <f>IF(P17=0,"",IF(BE17=0,"",(BE17/P17)))</f>
        <v>0.33333333333333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1</v>
      </c>
      <c r="BO17" s="118">
        <f>IF(P17=0,"",IF(BN17=0,"",(BN17/P17)))</f>
        <v>0.33333333333333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1</v>
      </c>
      <c r="BX17" s="125">
        <f>IF(P17=0,"",IF(BW17=0,"",(BW17/P17)))</f>
        <v>0.33333333333333</v>
      </c>
      <c r="BY17" s="126">
        <v>1</v>
      </c>
      <c r="BZ17" s="127">
        <f>IFERROR(BY17/BW17,"-")</f>
        <v>1</v>
      </c>
      <c r="CA17" s="128">
        <v>980000</v>
      </c>
      <c r="CB17" s="129">
        <f>IFERROR(CA17/BW17,"-")</f>
        <v>980000</v>
      </c>
      <c r="CC17" s="130"/>
      <c r="CD17" s="130"/>
      <c r="CE17" s="130">
        <v>1</v>
      </c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1</v>
      </c>
      <c r="CP17" s="139">
        <v>980000</v>
      </c>
      <c r="CQ17" s="139">
        <v>980000</v>
      </c>
      <c r="CR17" s="139"/>
      <c r="CS17" s="140" t="str">
        <f>IF(AND(CQ17=0,CR17=0),"",IF(AND(CQ17&lt;=100000,CR17&lt;=100000),"",IF(CQ17/CP17&gt;0.7,"男高",IF(CR17/CP17&gt;0.7,"女高",""))))</f>
        <v>男高</v>
      </c>
    </row>
    <row r="18" spans="1:98">
      <c r="A18" s="78"/>
      <c r="B18" s="347" t="s">
        <v>105</v>
      </c>
      <c r="C18" s="347"/>
      <c r="D18" s="347" t="s">
        <v>101</v>
      </c>
      <c r="E18" s="347" t="s">
        <v>102</v>
      </c>
      <c r="F18" s="347" t="s">
        <v>80</v>
      </c>
      <c r="G18" s="88"/>
      <c r="H18" s="88"/>
      <c r="I18" s="88"/>
      <c r="J18" s="330"/>
      <c r="K18" s="79">
        <v>0</v>
      </c>
      <c r="L18" s="79">
        <v>0</v>
      </c>
      <c r="M18" s="79">
        <v>10</v>
      </c>
      <c r="N18" s="89">
        <v>1</v>
      </c>
      <c r="O18" s="90">
        <v>0</v>
      </c>
      <c r="P18" s="91">
        <f>N18+O18</f>
        <v>1</v>
      </c>
      <c r="Q18" s="80">
        <f>IFERROR(P18/M18,"-")</f>
        <v>0.1</v>
      </c>
      <c r="R18" s="79">
        <v>0</v>
      </c>
      <c r="S18" s="79">
        <v>1</v>
      </c>
      <c r="T18" s="80">
        <f>IFERROR(R18/(P18),"-")</f>
        <v>0</v>
      </c>
      <c r="U18" s="336"/>
      <c r="V18" s="82">
        <v>0</v>
      </c>
      <c r="W18" s="80">
        <f>IF(P18=0,"-",V18/P18)</f>
        <v>0</v>
      </c>
      <c r="X18" s="335">
        <v>0</v>
      </c>
      <c r="Y18" s="336">
        <f>IFERROR(X18/P18,"-")</f>
        <v>0</v>
      </c>
      <c r="Z18" s="336" t="str">
        <f>IFERROR(X18/V18,"-")</f>
        <v>-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1</v>
      </c>
      <c r="BF18" s="111">
        <f>IF(P18=0,"",IF(BE18=0,"",(BE18/P18)))</f>
        <v>1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/>
      <c r="BO18" s="118">
        <f>IF(P18=0,"",IF(BN18=0,"",(BN18/P18)))</f>
        <v>0</v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>
        <f>AB19</f>
        <v>0.064285714285714</v>
      </c>
      <c r="B19" s="347" t="s">
        <v>106</v>
      </c>
      <c r="C19" s="347"/>
      <c r="D19" s="347" t="s">
        <v>107</v>
      </c>
      <c r="E19" s="347" t="s">
        <v>102</v>
      </c>
      <c r="F19" s="347" t="s">
        <v>97</v>
      </c>
      <c r="G19" s="88" t="s">
        <v>73</v>
      </c>
      <c r="H19" s="88" t="s">
        <v>103</v>
      </c>
      <c r="I19" s="349" t="s">
        <v>104</v>
      </c>
      <c r="J19" s="330">
        <v>140000</v>
      </c>
      <c r="K19" s="79">
        <v>0</v>
      </c>
      <c r="L19" s="79">
        <v>0</v>
      </c>
      <c r="M19" s="79">
        <v>45</v>
      </c>
      <c r="N19" s="89">
        <v>0</v>
      </c>
      <c r="O19" s="90">
        <v>0</v>
      </c>
      <c r="P19" s="91">
        <f>N19+O19</f>
        <v>0</v>
      </c>
      <c r="Q19" s="80">
        <f>IFERROR(P19/M19,"-")</f>
        <v>0</v>
      </c>
      <c r="R19" s="79">
        <v>0</v>
      </c>
      <c r="S19" s="79">
        <v>0</v>
      </c>
      <c r="T19" s="80" t="str">
        <f>IFERROR(R19/(P19),"-")</f>
        <v>-</v>
      </c>
      <c r="U19" s="336">
        <f>IFERROR(J19/SUM(N19:O20),"-")</f>
        <v>35000</v>
      </c>
      <c r="V19" s="82">
        <v>0</v>
      </c>
      <c r="W19" s="80" t="str">
        <f>IF(P19=0,"-",V19/P19)</f>
        <v>-</v>
      </c>
      <c r="X19" s="335">
        <v>0</v>
      </c>
      <c r="Y19" s="336" t="str">
        <f>IFERROR(X19/P19,"-")</f>
        <v>-</v>
      </c>
      <c r="Z19" s="336" t="str">
        <f>IFERROR(X19/V19,"-")</f>
        <v>-</v>
      </c>
      <c r="AA19" s="330">
        <f>SUM(X19:X20)-SUM(J19:J20)</f>
        <v>-131000</v>
      </c>
      <c r="AB19" s="83">
        <f>SUM(X19:X20)/SUM(J19:J20)</f>
        <v>0.064285714285714</v>
      </c>
      <c r="AC19" s="77"/>
      <c r="AD19" s="92"/>
      <c r="AE19" s="93" t="str">
        <f>IF(P19=0,"",IF(AD19=0,"",(AD19/P19)))</f>
        <v/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 t="str">
        <f>IF(P19=0,"",IF(AM19=0,"",(AM19/P19)))</f>
        <v/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 t="str">
        <f>IF(P19=0,"",IF(AV19=0,"",(AV19/P19)))</f>
        <v/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 t="str">
        <f>IF(P19=0,"",IF(BE19=0,"",(BE19/P19)))</f>
        <v/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 t="str">
        <f>IF(P19=0,"",IF(BN19=0,"",(BN19/P19)))</f>
        <v/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 t="str">
        <f>IF(P19=0,"",IF(BW19=0,"",(BW19/P19)))</f>
        <v/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 t="str">
        <f>IF(P19=0,"",IF(CF19=0,"",(CF19/P19)))</f>
        <v/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108</v>
      </c>
      <c r="C20" s="347"/>
      <c r="D20" s="347" t="s">
        <v>107</v>
      </c>
      <c r="E20" s="347" t="s">
        <v>102</v>
      </c>
      <c r="F20" s="347" t="s">
        <v>80</v>
      </c>
      <c r="G20" s="88"/>
      <c r="H20" s="88"/>
      <c r="I20" s="88"/>
      <c r="J20" s="330"/>
      <c r="K20" s="79">
        <v>0</v>
      </c>
      <c r="L20" s="79">
        <v>0</v>
      </c>
      <c r="M20" s="79">
        <v>16</v>
      </c>
      <c r="N20" s="89">
        <v>4</v>
      </c>
      <c r="O20" s="90">
        <v>0</v>
      </c>
      <c r="P20" s="91">
        <f>N20+O20</f>
        <v>4</v>
      </c>
      <c r="Q20" s="80">
        <f>IFERROR(P20/M20,"-")</f>
        <v>0.25</v>
      </c>
      <c r="R20" s="79">
        <v>0</v>
      </c>
      <c r="S20" s="79">
        <v>1</v>
      </c>
      <c r="T20" s="80">
        <f>IFERROR(R20/(P20),"-")</f>
        <v>0</v>
      </c>
      <c r="U20" s="336"/>
      <c r="V20" s="82">
        <v>1</v>
      </c>
      <c r="W20" s="80">
        <f>IF(P20=0,"-",V20/P20)</f>
        <v>0.25</v>
      </c>
      <c r="X20" s="335">
        <v>9000</v>
      </c>
      <c r="Y20" s="336">
        <f>IFERROR(X20/P20,"-")</f>
        <v>2250</v>
      </c>
      <c r="Z20" s="336">
        <f>IFERROR(X20/V20,"-")</f>
        <v>9000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1</v>
      </c>
      <c r="BF20" s="111">
        <f>IF(P20=0,"",IF(BE20=0,"",(BE20/P20)))</f>
        <v>0.25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/>
      <c r="BO20" s="118">
        <f>IF(P20=0,"",IF(BN20=0,"",(BN20/P20)))</f>
        <v>0</v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>
        <v>1</v>
      </c>
      <c r="BX20" s="125">
        <f>IF(P20=0,"",IF(BW20=0,"",(BW20/P20)))</f>
        <v>0.25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>
        <v>2</v>
      </c>
      <c r="CG20" s="132">
        <f>IF(P20=0,"",IF(CF20=0,"",(CF20/P20)))</f>
        <v>0.5</v>
      </c>
      <c r="CH20" s="133">
        <v>1</v>
      </c>
      <c r="CI20" s="134">
        <f>IFERROR(CH20/CF20,"-")</f>
        <v>0.5</v>
      </c>
      <c r="CJ20" s="135">
        <v>9000</v>
      </c>
      <c r="CK20" s="136">
        <f>IFERROR(CJ20/CF20,"-")</f>
        <v>4500</v>
      </c>
      <c r="CL20" s="137"/>
      <c r="CM20" s="137"/>
      <c r="CN20" s="137">
        <v>1</v>
      </c>
      <c r="CO20" s="138">
        <v>1</v>
      </c>
      <c r="CP20" s="139">
        <v>9000</v>
      </c>
      <c r="CQ20" s="139">
        <v>9000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 t="str">
        <f>AB21</f>
        <v>0</v>
      </c>
      <c r="B21" s="347" t="s">
        <v>109</v>
      </c>
      <c r="C21" s="347"/>
      <c r="D21" s="347"/>
      <c r="E21" s="347"/>
      <c r="F21" s="347" t="s">
        <v>91</v>
      </c>
      <c r="G21" s="88" t="s">
        <v>110</v>
      </c>
      <c r="H21" s="88" t="s">
        <v>111</v>
      </c>
      <c r="I21" s="348" t="s">
        <v>112</v>
      </c>
      <c r="J21" s="330">
        <v>0</v>
      </c>
      <c r="K21" s="79">
        <v>0</v>
      </c>
      <c r="L21" s="79">
        <v>0</v>
      </c>
      <c r="M21" s="79">
        <v>28</v>
      </c>
      <c r="N21" s="89">
        <v>2</v>
      </c>
      <c r="O21" s="90">
        <v>0</v>
      </c>
      <c r="P21" s="91">
        <f>N21+O21</f>
        <v>2</v>
      </c>
      <c r="Q21" s="80">
        <f>IFERROR(P21/M21,"-")</f>
        <v>0.071428571428571</v>
      </c>
      <c r="R21" s="79">
        <v>0</v>
      </c>
      <c r="S21" s="79">
        <v>0</v>
      </c>
      <c r="T21" s="80">
        <f>IFERROR(R21/(P21),"-")</f>
        <v>0</v>
      </c>
      <c r="U21" s="336">
        <f>IFERROR(J21/SUM(N21:O22),"-")</f>
        <v>0</v>
      </c>
      <c r="V21" s="82">
        <v>0</v>
      </c>
      <c r="W21" s="80">
        <f>IF(P21=0,"-",V21/P21)</f>
        <v>0</v>
      </c>
      <c r="X21" s="335">
        <v>0</v>
      </c>
      <c r="Y21" s="336">
        <f>IFERROR(X21/P21,"-")</f>
        <v>0</v>
      </c>
      <c r="Z21" s="336" t="str">
        <f>IFERROR(X21/V21,"-")</f>
        <v>-</v>
      </c>
      <c r="AA21" s="330">
        <f>SUM(X21:X22)-SUM(J21:J22)</f>
        <v>0</v>
      </c>
      <c r="AB21" s="83" t="str">
        <f>SUM(X21:X22)/SUM(J21:J22)</f>
        <v>0</v>
      </c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1</v>
      </c>
      <c r="BO21" s="118">
        <f>IF(P21=0,"",IF(BN21=0,"",(BN21/P21)))</f>
        <v>0.5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>
        <v>1</v>
      </c>
      <c r="BX21" s="125">
        <f>IF(P21=0,"",IF(BW21=0,"",(BW21/P21)))</f>
        <v>0.5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7" t="s">
        <v>113</v>
      </c>
      <c r="C22" s="347"/>
      <c r="D22" s="347"/>
      <c r="E22" s="347"/>
      <c r="F22" s="347" t="s">
        <v>80</v>
      </c>
      <c r="G22" s="88"/>
      <c r="H22" s="88"/>
      <c r="I22" s="88"/>
      <c r="J22" s="330"/>
      <c r="K22" s="79">
        <v>0</v>
      </c>
      <c r="L22" s="79">
        <v>0</v>
      </c>
      <c r="M22" s="79">
        <v>203</v>
      </c>
      <c r="N22" s="89">
        <v>2</v>
      </c>
      <c r="O22" s="90">
        <v>1</v>
      </c>
      <c r="P22" s="91">
        <f>N22+O22</f>
        <v>3</v>
      </c>
      <c r="Q22" s="80">
        <f>IFERROR(P22/M22,"-")</f>
        <v>0.014778325123153</v>
      </c>
      <c r="R22" s="79">
        <v>1</v>
      </c>
      <c r="S22" s="79">
        <v>0</v>
      </c>
      <c r="T22" s="80">
        <f>IFERROR(R22/(P22),"-")</f>
        <v>0.33333333333333</v>
      </c>
      <c r="U22" s="336"/>
      <c r="V22" s="82">
        <v>0</v>
      </c>
      <c r="W22" s="80">
        <f>IF(P22=0,"-",V22/P22)</f>
        <v>0</v>
      </c>
      <c r="X22" s="335">
        <v>0</v>
      </c>
      <c r="Y22" s="336">
        <f>IFERROR(X22/P22,"-")</f>
        <v>0</v>
      </c>
      <c r="Z22" s="336" t="str">
        <f>IFERROR(X22/V22,"-")</f>
        <v>-</v>
      </c>
      <c r="AA22" s="33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>
        <v>1</v>
      </c>
      <c r="AN22" s="99">
        <f>IF(P22=0,"",IF(AM22=0,"",(AM22/P22)))</f>
        <v>0.33333333333333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>
        <v>2</v>
      </c>
      <c r="AW22" s="105">
        <f>IF(P22=0,"",IF(AV22=0,"",(AV22/P22)))</f>
        <v>0.66666666666667</v>
      </c>
      <c r="AX22" s="104"/>
      <c r="AY22" s="106">
        <f>IFERROR(AX22/AV22,"-")</f>
        <v>0</v>
      </c>
      <c r="AZ22" s="107"/>
      <c r="BA22" s="108">
        <f>IFERROR(AZ22/AV22,"-")</f>
        <v>0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/>
      <c r="BO22" s="118">
        <f>IF(P22=0,"",IF(BN22=0,"",(BN22/P22)))</f>
        <v>0</v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30"/>
      <c r="B23" s="85"/>
      <c r="C23" s="86"/>
      <c r="D23" s="86"/>
      <c r="E23" s="86"/>
      <c r="F23" s="87"/>
      <c r="G23" s="88"/>
      <c r="H23" s="88"/>
      <c r="I23" s="88"/>
      <c r="J23" s="331"/>
      <c r="K23" s="34"/>
      <c r="L23" s="34"/>
      <c r="M23" s="31"/>
      <c r="N23" s="23"/>
      <c r="O23" s="23"/>
      <c r="P23" s="23"/>
      <c r="Q23" s="32"/>
      <c r="R23" s="32"/>
      <c r="S23" s="23"/>
      <c r="T23" s="32"/>
      <c r="U23" s="337"/>
      <c r="V23" s="25"/>
      <c r="W23" s="25"/>
      <c r="X23" s="337"/>
      <c r="Y23" s="337"/>
      <c r="Z23" s="337"/>
      <c r="AA23" s="337"/>
      <c r="AB23" s="33"/>
      <c r="AC23" s="57"/>
      <c r="AD23" s="61"/>
      <c r="AE23" s="62"/>
      <c r="AF23" s="61"/>
      <c r="AG23" s="65"/>
      <c r="AH23" s="66"/>
      <c r="AI23" s="67"/>
      <c r="AJ23" s="68"/>
      <c r="AK23" s="68"/>
      <c r="AL23" s="68"/>
      <c r="AM23" s="61"/>
      <c r="AN23" s="62"/>
      <c r="AO23" s="61"/>
      <c r="AP23" s="65"/>
      <c r="AQ23" s="66"/>
      <c r="AR23" s="67"/>
      <c r="AS23" s="68"/>
      <c r="AT23" s="68"/>
      <c r="AU23" s="68"/>
      <c r="AV23" s="61"/>
      <c r="AW23" s="62"/>
      <c r="AX23" s="61"/>
      <c r="AY23" s="65"/>
      <c r="AZ23" s="66"/>
      <c r="BA23" s="67"/>
      <c r="BB23" s="68"/>
      <c r="BC23" s="68"/>
      <c r="BD23" s="68"/>
      <c r="BE23" s="61"/>
      <c r="BF23" s="62"/>
      <c r="BG23" s="61"/>
      <c r="BH23" s="65"/>
      <c r="BI23" s="66"/>
      <c r="BJ23" s="67"/>
      <c r="BK23" s="68"/>
      <c r="BL23" s="68"/>
      <c r="BM23" s="68"/>
      <c r="BN23" s="63"/>
      <c r="BO23" s="64"/>
      <c r="BP23" s="61"/>
      <c r="BQ23" s="65"/>
      <c r="BR23" s="66"/>
      <c r="BS23" s="67"/>
      <c r="BT23" s="68"/>
      <c r="BU23" s="68"/>
      <c r="BV23" s="68"/>
      <c r="BW23" s="63"/>
      <c r="BX23" s="64"/>
      <c r="BY23" s="61"/>
      <c r="BZ23" s="65"/>
      <c r="CA23" s="66"/>
      <c r="CB23" s="67"/>
      <c r="CC23" s="68"/>
      <c r="CD23" s="68"/>
      <c r="CE23" s="68"/>
      <c r="CF23" s="63"/>
      <c r="CG23" s="64"/>
      <c r="CH23" s="61"/>
      <c r="CI23" s="65"/>
      <c r="CJ23" s="66"/>
      <c r="CK23" s="67"/>
      <c r="CL23" s="68"/>
      <c r="CM23" s="68"/>
      <c r="CN23" s="68"/>
      <c r="CO23" s="69"/>
      <c r="CP23" s="66"/>
      <c r="CQ23" s="66"/>
      <c r="CR23" s="66"/>
      <c r="CS23" s="70"/>
    </row>
    <row r="24" spans="1:98">
      <c r="A24" s="30"/>
      <c r="B24" s="37"/>
      <c r="C24" s="21"/>
      <c r="D24" s="21"/>
      <c r="E24" s="21"/>
      <c r="F24" s="22"/>
      <c r="G24" s="36"/>
      <c r="H24" s="36"/>
      <c r="I24" s="73"/>
      <c r="J24" s="332"/>
      <c r="K24" s="34"/>
      <c r="L24" s="34"/>
      <c r="M24" s="31"/>
      <c r="N24" s="23"/>
      <c r="O24" s="23"/>
      <c r="P24" s="23"/>
      <c r="Q24" s="32"/>
      <c r="R24" s="32"/>
      <c r="S24" s="23"/>
      <c r="T24" s="32"/>
      <c r="U24" s="337"/>
      <c r="V24" s="25"/>
      <c r="W24" s="25"/>
      <c r="X24" s="337"/>
      <c r="Y24" s="337"/>
      <c r="Z24" s="337"/>
      <c r="AA24" s="337"/>
      <c r="AB24" s="33"/>
      <c r="AC24" s="59"/>
      <c r="AD24" s="61"/>
      <c r="AE24" s="62"/>
      <c r="AF24" s="61"/>
      <c r="AG24" s="65"/>
      <c r="AH24" s="66"/>
      <c r="AI24" s="67"/>
      <c r="AJ24" s="68"/>
      <c r="AK24" s="68"/>
      <c r="AL24" s="68"/>
      <c r="AM24" s="61"/>
      <c r="AN24" s="62"/>
      <c r="AO24" s="61"/>
      <c r="AP24" s="65"/>
      <c r="AQ24" s="66"/>
      <c r="AR24" s="67"/>
      <c r="AS24" s="68"/>
      <c r="AT24" s="68"/>
      <c r="AU24" s="68"/>
      <c r="AV24" s="61"/>
      <c r="AW24" s="62"/>
      <c r="AX24" s="61"/>
      <c r="AY24" s="65"/>
      <c r="AZ24" s="66"/>
      <c r="BA24" s="67"/>
      <c r="BB24" s="68"/>
      <c r="BC24" s="68"/>
      <c r="BD24" s="68"/>
      <c r="BE24" s="61"/>
      <c r="BF24" s="62"/>
      <c r="BG24" s="61"/>
      <c r="BH24" s="65"/>
      <c r="BI24" s="66"/>
      <c r="BJ24" s="67"/>
      <c r="BK24" s="68"/>
      <c r="BL24" s="68"/>
      <c r="BM24" s="68"/>
      <c r="BN24" s="63"/>
      <c r="BO24" s="64"/>
      <c r="BP24" s="61"/>
      <c r="BQ24" s="65"/>
      <c r="BR24" s="66"/>
      <c r="BS24" s="67"/>
      <c r="BT24" s="68"/>
      <c r="BU24" s="68"/>
      <c r="BV24" s="68"/>
      <c r="BW24" s="63"/>
      <c r="BX24" s="64"/>
      <c r="BY24" s="61"/>
      <c r="BZ24" s="65"/>
      <c r="CA24" s="66"/>
      <c r="CB24" s="67"/>
      <c r="CC24" s="68"/>
      <c r="CD24" s="68"/>
      <c r="CE24" s="68"/>
      <c r="CF24" s="63"/>
      <c r="CG24" s="64"/>
      <c r="CH24" s="61"/>
      <c r="CI24" s="65"/>
      <c r="CJ24" s="66"/>
      <c r="CK24" s="67"/>
      <c r="CL24" s="68"/>
      <c r="CM24" s="68"/>
      <c r="CN24" s="68"/>
      <c r="CO24" s="69"/>
      <c r="CP24" s="66"/>
      <c r="CQ24" s="66"/>
      <c r="CR24" s="66"/>
      <c r="CS24" s="70"/>
    </row>
    <row r="25" spans="1:98">
      <c r="A25" s="19">
        <f>AB25</f>
        <v>0.94709870967742</v>
      </c>
      <c r="B25" s="39"/>
      <c r="C25" s="39"/>
      <c r="D25" s="39"/>
      <c r="E25" s="39"/>
      <c r="F25" s="39"/>
      <c r="G25" s="40" t="s">
        <v>114</v>
      </c>
      <c r="H25" s="40"/>
      <c r="I25" s="40"/>
      <c r="J25" s="333">
        <f>SUM(J6:J24)</f>
        <v>1550000</v>
      </c>
      <c r="K25" s="41">
        <f>SUM(K6:K24)</f>
        <v>0</v>
      </c>
      <c r="L25" s="41">
        <f>SUM(L6:L24)</f>
        <v>0</v>
      </c>
      <c r="M25" s="41">
        <f>SUM(M6:M24)</f>
        <v>944</v>
      </c>
      <c r="N25" s="41">
        <f>SUM(N6:N24)</f>
        <v>118</v>
      </c>
      <c r="O25" s="41">
        <f>SUM(O6:O24)</f>
        <v>3</v>
      </c>
      <c r="P25" s="41">
        <f>SUM(P6:P24)</f>
        <v>121</v>
      </c>
      <c r="Q25" s="42">
        <f>IFERROR(P25/M25,"-")</f>
        <v>0.12817796610169</v>
      </c>
      <c r="R25" s="76">
        <f>SUM(R6:R24)</f>
        <v>3</v>
      </c>
      <c r="S25" s="76">
        <f>SUM(S6:S24)</f>
        <v>30</v>
      </c>
      <c r="T25" s="42">
        <f>IFERROR(R25/P25,"-")</f>
        <v>0.024793388429752</v>
      </c>
      <c r="U25" s="338">
        <f>IFERROR(J25/P25,"-")</f>
        <v>12809.917355372</v>
      </c>
      <c r="V25" s="44">
        <f>SUM(V6:V24)</f>
        <v>17</v>
      </c>
      <c r="W25" s="42">
        <f>IFERROR(V25/P25,"-")</f>
        <v>0.1404958677686</v>
      </c>
      <c r="X25" s="333">
        <f>SUM(X6:X24)</f>
        <v>1468003</v>
      </c>
      <c r="Y25" s="333">
        <f>IFERROR(X25/P25,"-")</f>
        <v>12132.256198347</v>
      </c>
      <c r="Z25" s="333">
        <f>IFERROR(X25/V25,"-")</f>
        <v>86353.117647059</v>
      </c>
      <c r="AA25" s="333">
        <f>X25-J25</f>
        <v>-81997</v>
      </c>
      <c r="AB25" s="45">
        <f>X25/J25</f>
        <v>0.94709870967742</v>
      </c>
      <c r="AC25" s="58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2"/>
    <mergeCell ref="J21:J22"/>
    <mergeCell ref="U21:U22"/>
    <mergeCell ref="AA21:AA22"/>
    <mergeCell ref="AB21:AB22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115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2.5555555555556</v>
      </c>
      <c r="B6" s="347" t="s">
        <v>116</v>
      </c>
      <c r="C6" s="347" t="s">
        <v>117</v>
      </c>
      <c r="D6" s="347" t="s">
        <v>118</v>
      </c>
      <c r="E6" s="347" t="s">
        <v>119</v>
      </c>
      <c r="F6" s="347" t="s">
        <v>68</v>
      </c>
      <c r="G6" s="88" t="s">
        <v>120</v>
      </c>
      <c r="H6" s="88" t="s">
        <v>121</v>
      </c>
      <c r="I6" s="88" t="s">
        <v>122</v>
      </c>
      <c r="J6" s="330">
        <v>90000</v>
      </c>
      <c r="K6" s="79">
        <v>0</v>
      </c>
      <c r="L6" s="79">
        <v>0</v>
      </c>
      <c r="M6" s="79">
        <v>37</v>
      </c>
      <c r="N6" s="89">
        <v>5</v>
      </c>
      <c r="O6" s="90">
        <v>0</v>
      </c>
      <c r="P6" s="91">
        <f>N6+O6</f>
        <v>5</v>
      </c>
      <c r="Q6" s="80">
        <f>IFERROR(P6/M6,"-")</f>
        <v>0.13513513513514</v>
      </c>
      <c r="R6" s="79">
        <v>0</v>
      </c>
      <c r="S6" s="79">
        <v>1</v>
      </c>
      <c r="T6" s="80">
        <f>IFERROR(R6/(P6),"-")</f>
        <v>0</v>
      </c>
      <c r="U6" s="336">
        <f>IFERROR(J6/SUM(N6:O7),"-")</f>
        <v>8181.8181818182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SUM(X6:X7)-SUM(J6:J7)</f>
        <v>140000</v>
      </c>
      <c r="AB6" s="83">
        <f>SUM(X6:X7)/SUM(J6:J7)</f>
        <v>2.5555555555556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>
        <v>4</v>
      </c>
      <c r="BX6" s="125">
        <f>IF(P6=0,"",IF(BW6=0,"",(BW6/P6)))</f>
        <v>0.8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1</v>
      </c>
      <c r="CG6" s="132">
        <f>IF(P6=0,"",IF(CF6=0,"",(CF6/P6)))</f>
        <v>0.2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123</v>
      </c>
      <c r="C7" s="347"/>
      <c r="D7" s="347"/>
      <c r="E7" s="347"/>
      <c r="F7" s="347" t="s">
        <v>80</v>
      </c>
      <c r="G7" s="88"/>
      <c r="H7" s="88"/>
      <c r="I7" s="88"/>
      <c r="J7" s="330"/>
      <c r="K7" s="79">
        <v>0</v>
      </c>
      <c r="L7" s="79">
        <v>0</v>
      </c>
      <c r="M7" s="79">
        <v>7</v>
      </c>
      <c r="N7" s="89">
        <v>6</v>
      </c>
      <c r="O7" s="90">
        <v>0</v>
      </c>
      <c r="P7" s="91">
        <f>N7+O7</f>
        <v>6</v>
      </c>
      <c r="Q7" s="80">
        <f>IFERROR(P7/M7,"-")</f>
        <v>0.85714285714286</v>
      </c>
      <c r="R7" s="79">
        <v>2</v>
      </c>
      <c r="S7" s="79">
        <v>3</v>
      </c>
      <c r="T7" s="80">
        <f>IFERROR(R7/(P7),"-")</f>
        <v>0.33333333333333</v>
      </c>
      <c r="U7" s="336"/>
      <c r="V7" s="82">
        <v>2</v>
      </c>
      <c r="W7" s="80">
        <f>IF(P7=0,"-",V7/P7)</f>
        <v>0.33333333333333</v>
      </c>
      <c r="X7" s="335">
        <v>230000</v>
      </c>
      <c r="Y7" s="336">
        <f>IFERROR(X7/P7,"-")</f>
        <v>38333.333333333</v>
      </c>
      <c r="Z7" s="336">
        <f>IFERROR(X7/V7,"-")</f>
        <v>115000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1</v>
      </c>
      <c r="AW7" s="105">
        <f>IF(P7=0,"",IF(AV7=0,"",(AV7/P7)))</f>
        <v>0.16666666666667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2</v>
      </c>
      <c r="BO7" s="118">
        <f>IF(P7=0,"",IF(BN7=0,"",(BN7/P7)))</f>
        <v>0.33333333333333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1</v>
      </c>
      <c r="BX7" s="125">
        <f>IF(P7=0,"",IF(BW7=0,"",(BW7/P7)))</f>
        <v>0.16666666666667</v>
      </c>
      <c r="BY7" s="126">
        <v>1</v>
      </c>
      <c r="BZ7" s="127">
        <f>IFERROR(BY7/BW7,"-")</f>
        <v>1</v>
      </c>
      <c r="CA7" s="128">
        <v>60000</v>
      </c>
      <c r="CB7" s="129">
        <f>IFERROR(CA7/BW7,"-")</f>
        <v>60000</v>
      </c>
      <c r="CC7" s="130"/>
      <c r="CD7" s="130"/>
      <c r="CE7" s="130">
        <v>1</v>
      </c>
      <c r="CF7" s="131">
        <v>2</v>
      </c>
      <c r="CG7" s="132">
        <f>IF(P7=0,"",IF(CF7=0,"",(CF7/P7)))</f>
        <v>0.33333333333333</v>
      </c>
      <c r="CH7" s="133">
        <v>1</v>
      </c>
      <c r="CI7" s="134">
        <f>IFERROR(CH7/CF7,"-")</f>
        <v>0.5</v>
      </c>
      <c r="CJ7" s="135">
        <v>170000</v>
      </c>
      <c r="CK7" s="136">
        <f>IFERROR(CJ7/CF7,"-")</f>
        <v>85000</v>
      </c>
      <c r="CL7" s="137"/>
      <c r="CM7" s="137"/>
      <c r="CN7" s="137">
        <v>1</v>
      </c>
      <c r="CO7" s="138">
        <v>2</v>
      </c>
      <c r="CP7" s="139">
        <v>230000</v>
      </c>
      <c r="CQ7" s="139">
        <v>170000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0.12</v>
      </c>
      <c r="B8" s="347" t="s">
        <v>124</v>
      </c>
      <c r="C8" s="347" t="s">
        <v>125</v>
      </c>
      <c r="D8" s="347" t="s">
        <v>126</v>
      </c>
      <c r="E8" s="347"/>
      <c r="F8" s="347" t="s">
        <v>68</v>
      </c>
      <c r="G8" s="88" t="s">
        <v>127</v>
      </c>
      <c r="H8" s="88" t="s">
        <v>128</v>
      </c>
      <c r="I8" s="88" t="s">
        <v>129</v>
      </c>
      <c r="J8" s="330">
        <v>75000</v>
      </c>
      <c r="K8" s="79">
        <v>0</v>
      </c>
      <c r="L8" s="79">
        <v>0</v>
      </c>
      <c r="M8" s="79">
        <v>147</v>
      </c>
      <c r="N8" s="89">
        <v>18</v>
      </c>
      <c r="O8" s="90">
        <v>0</v>
      </c>
      <c r="P8" s="91">
        <f>N8+O8</f>
        <v>18</v>
      </c>
      <c r="Q8" s="80">
        <f>IFERROR(P8/M8,"-")</f>
        <v>0.12244897959184</v>
      </c>
      <c r="R8" s="79">
        <v>1</v>
      </c>
      <c r="S8" s="79">
        <v>6</v>
      </c>
      <c r="T8" s="80">
        <f>IFERROR(R8/(P8),"-")</f>
        <v>0.055555555555556</v>
      </c>
      <c r="U8" s="336">
        <f>IFERROR(J8/SUM(N8:O9),"-")</f>
        <v>2142.8571428571</v>
      </c>
      <c r="V8" s="82">
        <v>1</v>
      </c>
      <c r="W8" s="80">
        <f>IF(P8=0,"-",V8/P8)</f>
        <v>0.055555555555556</v>
      </c>
      <c r="X8" s="335">
        <v>5000</v>
      </c>
      <c r="Y8" s="336">
        <f>IFERROR(X8/P8,"-")</f>
        <v>277.77777777778</v>
      </c>
      <c r="Z8" s="336">
        <f>IFERROR(X8/V8,"-")</f>
        <v>5000</v>
      </c>
      <c r="AA8" s="330">
        <f>SUM(X8:X9)-SUM(J8:J9)</f>
        <v>-66000</v>
      </c>
      <c r="AB8" s="83">
        <f>SUM(X8:X9)/SUM(J8:J9)</f>
        <v>0.12</v>
      </c>
      <c r="AC8" s="77"/>
      <c r="AD8" s="92">
        <v>2</v>
      </c>
      <c r="AE8" s="93">
        <f>IF(P8=0,"",IF(AD8=0,"",(AD8/P8)))</f>
        <v>0.11111111111111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4</v>
      </c>
      <c r="AN8" s="99">
        <f>IF(P8=0,"",IF(AM8=0,"",(AM8/P8)))</f>
        <v>0.22222222222222</v>
      </c>
      <c r="AO8" s="98">
        <v>1</v>
      </c>
      <c r="AP8" s="100">
        <f>IFERROR(AO8/AM8,"-")</f>
        <v>0.25</v>
      </c>
      <c r="AQ8" s="101">
        <v>5000</v>
      </c>
      <c r="AR8" s="102">
        <f>IFERROR(AQ8/AM8,"-")</f>
        <v>1250</v>
      </c>
      <c r="AS8" s="103">
        <v>1</v>
      </c>
      <c r="AT8" s="103"/>
      <c r="AU8" s="103"/>
      <c r="AV8" s="104">
        <v>1</v>
      </c>
      <c r="AW8" s="105">
        <f>IF(P8=0,"",IF(AV8=0,"",(AV8/P8)))</f>
        <v>0.055555555555556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3</v>
      </c>
      <c r="BF8" s="111">
        <f>IF(P8=0,"",IF(BE8=0,"",(BE8/P8)))</f>
        <v>0.16666666666667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2</v>
      </c>
      <c r="BO8" s="118">
        <f>IF(P8=0,"",IF(BN8=0,"",(BN8/P8)))</f>
        <v>0.11111111111111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5</v>
      </c>
      <c r="BX8" s="125">
        <f>IF(P8=0,"",IF(BW8=0,"",(BW8/P8)))</f>
        <v>0.27777777777778</v>
      </c>
      <c r="BY8" s="126">
        <v>1</v>
      </c>
      <c r="BZ8" s="127">
        <f>IFERROR(BY8/BW8,"-")</f>
        <v>0.2</v>
      </c>
      <c r="CA8" s="128">
        <v>3000</v>
      </c>
      <c r="CB8" s="129">
        <f>IFERROR(CA8/BW8,"-")</f>
        <v>600</v>
      </c>
      <c r="CC8" s="130">
        <v>1</v>
      </c>
      <c r="CD8" s="130"/>
      <c r="CE8" s="130"/>
      <c r="CF8" s="131">
        <v>1</v>
      </c>
      <c r="CG8" s="132">
        <f>IF(P8=0,"",IF(CF8=0,"",(CF8/P8)))</f>
        <v>0.055555555555556</v>
      </c>
      <c r="CH8" s="133"/>
      <c r="CI8" s="134">
        <f>IFERROR(CH8/CF8,"-")</f>
        <v>0</v>
      </c>
      <c r="CJ8" s="135"/>
      <c r="CK8" s="136">
        <f>IFERROR(CJ8/CF8,"-")</f>
        <v>0</v>
      </c>
      <c r="CL8" s="137"/>
      <c r="CM8" s="137"/>
      <c r="CN8" s="137"/>
      <c r="CO8" s="138">
        <v>1</v>
      </c>
      <c r="CP8" s="139">
        <v>5000</v>
      </c>
      <c r="CQ8" s="139">
        <v>5000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130</v>
      </c>
      <c r="C9" s="347"/>
      <c r="D9" s="347"/>
      <c r="E9" s="347"/>
      <c r="F9" s="347" t="s">
        <v>80</v>
      </c>
      <c r="G9" s="88"/>
      <c r="H9" s="88"/>
      <c r="I9" s="88"/>
      <c r="J9" s="330"/>
      <c r="K9" s="79">
        <v>0</v>
      </c>
      <c r="L9" s="79">
        <v>0</v>
      </c>
      <c r="M9" s="79">
        <v>24</v>
      </c>
      <c r="N9" s="89">
        <v>17</v>
      </c>
      <c r="O9" s="90">
        <v>0</v>
      </c>
      <c r="P9" s="91">
        <f>N9+O9</f>
        <v>17</v>
      </c>
      <c r="Q9" s="80">
        <f>IFERROR(P9/M9,"-")</f>
        <v>0.70833333333333</v>
      </c>
      <c r="R9" s="79">
        <v>1</v>
      </c>
      <c r="S9" s="79">
        <v>5</v>
      </c>
      <c r="T9" s="80">
        <f>IFERROR(R9/(P9),"-")</f>
        <v>0.058823529411765</v>
      </c>
      <c r="U9" s="336"/>
      <c r="V9" s="82">
        <v>2</v>
      </c>
      <c r="W9" s="80">
        <f>IF(P9=0,"-",V9/P9)</f>
        <v>0.11764705882353</v>
      </c>
      <c r="X9" s="335">
        <v>4000</v>
      </c>
      <c r="Y9" s="336">
        <f>IFERROR(X9/P9,"-")</f>
        <v>235.29411764706</v>
      </c>
      <c r="Z9" s="336">
        <f>IFERROR(X9/V9,"-")</f>
        <v>2000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>
        <v>1</v>
      </c>
      <c r="AW9" s="105">
        <f>IF(P9=0,"",IF(AV9=0,"",(AV9/P9)))</f>
        <v>0.058823529411765</v>
      </c>
      <c r="AX9" s="104">
        <v>1</v>
      </c>
      <c r="AY9" s="106">
        <f>IFERROR(AX9/AV9,"-")</f>
        <v>1</v>
      </c>
      <c r="AZ9" s="107">
        <v>13000</v>
      </c>
      <c r="BA9" s="108">
        <f>IFERROR(AZ9/AV9,"-")</f>
        <v>13000</v>
      </c>
      <c r="BB9" s="109"/>
      <c r="BC9" s="109"/>
      <c r="BD9" s="109">
        <v>1</v>
      </c>
      <c r="BE9" s="110">
        <v>3</v>
      </c>
      <c r="BF9" s="111">
        <f>IF(P9=0,"",IF(BE9=0,"",(BE9/P9)))</f>
        <v>0.17647058823529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11</v>
      </c>
      <c r="BO9" s="118">
        <f>IF(P9=0,"",IF(BN9=0,"",(BN9/P9)))</f>
        <v>0.64705882352941</v>
      </c>
      <c r="BP9" s="119">
        <v>2</v>
      </c>
      <c r="BQ9" s="120">
        <f>IFERROR(BP9/BN9,"-")</f>
        <v>0.18181818181818</v>
      </c>
      <c r="BR9" s="121">
        <v>67000</v>
      </c>
      <c r="BS9" s="122">
        <f>IFERROR(BR9/BN9,"-")</f>
        <v>6090.9090909091</v>
      </c>
      <c r="BT9" s="123">
        <v>1</v>
      </c>
      <c r="BU9" s="123"/>
      <c r="BV9" s="123">
        <v>1</v>
      </c>
      <c r="BW9" s="124">
        <v>2</v>
      </c>
      <c r="BX9" s="125">
        <f>IF(P9=0,"",IF(BW9=0,"",(BW9/P9)))</f>
        <v>0.11764705882353</v>
      </c>
      <c r="BY9" s="126">
        <v>1</v>
      </c>
      <c r="BZ9" s="127">
        <f>IFERROR(BY9/BW9,"-")</f>
        <v>0.5</v>
      </c>
      <c r="CA9" s="128">
        <v>1000</v>
      </c>
      <c r="CB9" s="129">
        <f>IFERROR(CA9/BW9,"-")</f>
        <v>500</v>
      </c>
      <c r="CC9" s="130">
        <v>1</v>
      </c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2</v>
      </c>
      <c r="CP9" s="139">
        <v>4000</v>
      </c>
      <c r="CQ9" s="139">
        <v>64000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4.2346666666667</v>
      </c>
      <c r="B10" s="347" t="s">
        <v>131</v>
      </c>
      <c r="C10" s="347" t="s">
        <v>132</v>
      </c>
      <c r="D10" s="347" t="s">
        <v>133</v>
      </c>
      <c r="E10" s="347"/>
      <c r="F10" s="347" t="s">
        <v>68</v>
      </c>
      <c r="G10" s="88" t="s">
        <v>134</v>
      </c>
      <c r="H10" s="88" t="s">
        <v>121</v>
      </c>
      <c r="I10" s="88" t="s">
        <v>135</v>
      </c>
      <c r="J10" s="330">
        <v>45000</v>
      </c>
      <c r="K10" s="79">
        <v>0</v>
      </c>
      <c r="L10" s="79">
        <v>0</v>
      </c>
      <c r="M10" s="79">
        <v>39</v>
      </c>
      <c r="N10" s="89">
        <v>4</v>
      </c>
      <c r="O10" s="90">
        <v>0</v>
      </c>
      <c r="P10" s="91">
        <f>N10+O10</f>
        <v>4</v>
      </c>
      <c r="Q10" s="80">
        <f>IFERROR(P10/M10,"-")</f>
        <v>0.1025641025641</v>
      </c>
      <c r="R10" s="79">
        <v>0</v>
      </c>
      <c r="S10" s="79">
        <v>2</v>
      </c>
      <c r="T10" s="80">
        <f>IFERROR(R10/(P10),"-")</f>
        <v>0</v>
      </c>
      <c r="U10" s="336">
        <f>IFERROR(J10/SUM(N10:O11),"-")</f>
        <v>3000</v>
      </c>
      <c r="V10" s="82">
        <v>1</v>
      </c>
      <c r="W10" s="80">
        <f>IF(P10=0,"-",V10/P10)</f>
        <v>0.25</v>
      </c>
      <c r="X10" s="335">
        <v>3000</v>
      </c>
      <c r="Y10" s="336">
        <f>IFERROR(X10/P10,"-")</f>
        <v>750</v>
      </c>
      <c r="Z10" s="336">
        <f>IFERROR(X10/V10,"-")</f>
        <v>3000</v>
      </c>
      <c r="AA10" s="330">
        <f>SUM(X10:X11)-SUM(J10:J11)</f>
        <v>145560</v>
      </c>
      <c r="AB10" s="83">
        <f>SUM(X10:X11)/SUM(J10:J11)</f>
        <v>4.2346666666667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0.25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3</v>
      </c>
      <c r="BO10" s="118">
        <f>IF(P10=0,"",IF(BN10=0,"",(BN10/P10)))</f>
        <v>0.75</v>
      </c>
      <c r="BP10" s="119">
        <v>1</v>
      </c>
      <c r="BQ10" s="120">
        <f>IFERROR(BP10/BN10,"-")</f>
        <v>0.33333333333333</v>
      </c>
      <c r="BR10" s="121">
        <v>3000</v>
      </c>
      <c r="BS10" s="122">
        <f>IFERROR(BR10/BN10,"-")</f>
        <v>1000</v>
      </c>
      <c r="BT10" s="123">
        <v>1</v>
      </c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</v>
      </c>
      <c r="CP10" s="139">
        <v>3000</v>
      </c>
      <c r="CQ10" s="139">
        <v>3000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136</v>
      </c>
      <c r="C11" s="347"/>
      <c r="D11" s="347"/>
      <c r="E11" s="347"/>
      <c r="F11" s="347" t="s">
        <v>80</v>
      </c>
      <c r="G11" s="88"/>
      <c r="H11" s="88"/>
      <c r="I11" s="88"/>
      <c r="J11" s="330"/>
      <c r="K11" s="79">
        <v>0</v>
      </c>
      <c r="L11" s="79">
        <v>0</v>
      </c>
      <c r="M11" s="79">
        <v>37</v>
      </c>
      <c r="N11" s="89">
        <v>11</v>
      </c>
      <c r="O11" s="90">
        <v>0</v>
      </c>
      <c r="P11" s="91">
        <f>N11+O11</f>
        <v>11</v>
      </c>
      <c r="Q11" s="80">
        <f>IFERROR(P11/M11,"-")</f>
        <v>0.2972972972973</v>
      </c>
      <c r="R11" s="79">
        <v>0</v>
      </c>
      <c r="S11" s="79">
        <v>4</v>
      </c>
      <c r="T11" s="80">
        <f>IFERROR(R11/(P11),"-")</f>
        <v>0</v>
      </c>
      <c r="U11" s="336"/>
      <c r="V11" s="82">
        <v>3</v>
      </c>
      <c r="W11" s="80">
        <f>IF(P11=0,"-",V11/P11)</f>
        <v>0.27272727272727</v>
      </c>
      <c r="X11" s="335">
        <v>187560</v>
      </c>
      <c r="Y11" s="336">
        <f>IFERROR(X11/P11,"-")</f>
        <v>17050.909090909</v>
      </c>
      <c r="Z11" s="336">
        <f>IFERROR(X11/V11,"-")</f>
        <v>62520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>
        <v>1</v>
      </c>
      <c r="AW11" s="105">
        <f>IF(P11=0,"",IF(AV11=0,"",(AV11/P11)))</f>
        <v>0.090909090909091</v>
      </c>
      <c r="AX11" s="104">
        <v>1</v>
      </c>
      <c r="AY11" s="106">
        <f>IFERROR(AX11/AV11,"-")</f>
        <v>1</v>
      </c>
      <c r="AZ11" s="107">
        <v>3000</v>
      </c>
      <c r="BA11" s="108">
        <f>IFERROR(AZ11/AV11,"-")</f>
        <v>3000</v>
      </c>
      <c r="BB11" s="109">
        <v>1</v>
      </c>
      <c r="BC11" s="109"/>
      <c r="BD11" s="109"/>
      <c r="BE11" s="110">
        <v>5</v>
      </c>
      <c r="BF11" s="111">
        <f>IF(P11=0,"",IF(BE11=0,"",(BE11/P11)))</f>
        <v>0.45454545454545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3</v>
      </c>
      <c r="BO11" s="118">
        <f>IF(P11=0,"",IF(BN11=0,"",(BN11/P11)))</f>
        <v>0.27272727272727</v>
      </c>
      <c r="BP11" s="119">
        <v>1</v>
      </c>
      <c r="BQ11" s="120">
        <f>IFERROR(BP11/BN11,"-")</f>
        <v>0.33333333333333</v>
      </c>
      <c r="BR11" s="121">
        <v>5000</v>
      </c>
      <c r="BS11" s="122">
        <f>IFERROR(BR11/BN11,"-")</f>
        <v>1666.6666666667</v>
      </c>
      <c r="BT11" s="123">
        <v>1</v>
      </c>
      <c r="BU11" s="123"/>
      <c r="BV11" s="123"/>
      <c r="BW11" s="124">
        <v>2</v>
      </c>
      <c r="BX11" s="125">
        <f>IF(P11=0,"",IF(BW11=0,"",(BW11/P11)))</f>
        <v>0.18181818181818</v>
      </c>
      <c r="BY11" s="126">
        <v>1</v>
      </c>
      <c r="BZ11" s="127">
        <f>IFERROR(BY11/BW11,"-")</f>
        <v>0.5</v>
      </c>
      <c r="CA11" s="128">
        <v>179560</v>
      </c>
      <c r="CB11" s="129">
        <f>IFERROR(CA11/BW11,"-")</f>
        <v>89780</v>
      </c>
      <c r="CC11" s="130"/>
      <c r="CD11" s="130"/>
      <c r="CE11" s="130">
        <v>1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3</v>
      </c>
      <c r="CP11" s="139">
        <v>187560</v>
      </c>
      <c r="CQ11" s="139">
        <v>179560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>
        <f>AB12</f>
        <v>2.6923076923077</v>
      </c>
      <c r="B12" s="347" t="s">
        <v>137</v>
      </c>
      <c r="C12" s="347" t="s">
        <v>138</v>
      </c>
      <c r="D12" s="347" t="s">
        <v>139</v>
      </c>
      <c r="E12" s="347"/>
      <c r="F12" s="347" t="s">
        <v>68</v>
      </c>
      <c r="G12" s="88" t="s">
        <v>140</v>
      </c>
      <c r="H12" s="88" t="s">
        <v>141</v>
      </c>
      <c r="I12" s="349" t="s">
        <v>104</v>
      </c>
      <c r="J12" s="330">
        <v>65000</v>
      </c>
      <c r="K12" s="79">
        <v>0</v>
      </c>
      <c r="L12" s="79">
        <v>0</v>
      </c>
      <c r="M12" s="79">
        <v>9</v>
      </c>
      <c r="N12" s="89">
        <v>1</v>
      </c>
      <c r="O12" s="90">
        <v>0</v>
      </c>
      <c r="P12" s="91">
        <f>N12+O12</f>
        <v>1</v>
      </c>
      <c r="Q12" s="80">
        <f>IFERROR(P12/M12,"-")</f>
        <v>0.11111111111111</v>
      </c>
      <c r="R12" s="79">
        <v>0</v>
      </c>
      <c r="S12" s="79">
        <v>0</v>
      </c>
      <c r="T12" s="80">
        <f>IFERROR(R12/(P12),"-")</f>
        <v>0</v>
      </c>
      <c r="U12" s="336">
        <f>IFERROR(J12/SUM(N12:O13),"-")</f>
        <v>5416.6666666667</v>
      </c>
      <c r="V12" s="82">
        <v>0</v>
      </c>
      <c r="W12" s="80">
        <f>IF(P12=0,"-",V12/P12)</f>
        <v>0</v>
      </c>
      <c r="X12" s="335">
        <v>0</v>
      </c>
      <c r="Y12" s="336">
        <f>IFERROR(X12/P12,"-")</f>
        <v>0</v>
      </c>
      <c r="Z12" s="336" t="str">
        <f>IFERROR(X12/V12,"-")</f>
        <v>-</v>
      </c>
      <c r="AA12" s="330">
        <f>SUM(X12:X13)-SUM(J12:J13)</f>
        <v>110000</v>
      </c>
      <c r="AB12" s="83">
        <f>SUM(X12:X13)/SUM(J12:J13)</f>
        <v>2.6923076923077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>
        <f>IF(P12=0,"",IF(BN12=0,"",(BN12/P12)))</f>
        <v>0</v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>
        <v>1</v>
      </c>
      <c r="BX12" s="125">
        <f>IF(P12=0,"",IF(BW12=0,"",(BW12/P12)))</f>
        <v>1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142</v>
      </c>
      <c r="C13" s="347"/>
      <c r="D13" s="347"/>
      <c r="E13" s="347"/>
      <c r="F13" s="347" t="s">
        <v>80</v>
      </c>
      <c r="G13" s="88"/>
      <c r="H13" s="88"/>
      <c r="I13" s="88"/>
      <c r="J13" s="330"/>
      <c r="K13" s="79">
        <v>0</v>
      </c>
      <c r="L13" s="79">
        <v>0</v>
      </c>
      <c r="M13" s="79">
        <v>19</v>
      </c>
      <c r="N13" s="89">
        <v>11</v>
      </c>
      <c r="O13" s="90">
        <v>0</v>
      </c>
      <c r="P13" s="91">
        <f>N13+O13</f>
        <v>11</v>
      </c>
      <c r="Q13" s="80">
        <f>IFERROR(P13/M13,"-")</f>
        <v>0.57894736842105</v>
      </c>
      <c r="R13" s="79">
        <v>4</v>
      </c>
      <c r="S13" s="79">
        <v>2</v>
      </c>
      <c r="T13" s="80">
        <f>IFERROR(R13/(P13),"-")</f>
        <v>0.36363636363636</v>
      </c>
      <c r="U13" s="336"/>
      <c r="V13" s="82">
        <v>1</v>
      </c>
      <c r="W13" s="80">
        <f>IF(P13=0,"-",V13/P13)</f>
        <v>0.090909090909091</v>
      </c>
      <c r="X13" s="335">
        <v>175000</v>
      </c>
      <c r="Y13" s="336">
        <f>IFERROR(X13/P13,"-")</f>
        <v>15909.090909091</v>
      </c>
      <c r="Z13" s="336">
        <f>IFERROR(X13/V13,"-")</f>
        <v>175000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3</v>
      </c>
      <c r="BF13" s="111">
        <f>IF(P13=0,"",IF(BE13=0,"",(BE13/P13)))</f>
        <v>0.27272727272727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2</v>
      </c>
      <c r="BO13" s="118">
        <f>IF(P13=0,"",IF(BN13=0,"",(BN13/P13)))</f>
        <v>0.18181818181818</v>
      </c>
      <c r="BP13" s="119">
        <v>1</v>
      </c>
      <c r="BQ13" s="120">
        <f>IFERROR(BP13/BN13,"-")</f>
        <v>0.5</v>
      </c>
      <c r="BR13" s="121">
        <v>170000</v>
      </c>
      <c r="BS13" s="122">
        <f>IFERROR(BR13/BN13,"-")</f>
        <v>85000</v>
      </c>
      <c r="BT13" s="123"/>
      <c r="BU13" s="123"/>
      <c r="BV13" s="123">
        <v>1</v>
      </c>
      <c r="BW13" s="124">
        <v>4</v>
      </c>
      <c r="BX13" s="125">
        <f>IF(P13=0,"",IF(BW13=0,"",(BW13/P13)))</f>
        <v>0.36363636363636</v>
      </c>
      <c r="BY13" s="126">
        <v>1</v>
      </c>
      <c r="BZ13" s="127">
        <f>IFERROR(BY13/BW13,"-")</f>
        <v>0.25</v>
      </c>
      <c r="CA13" s="128">
        <v>6000</v>
      </c>
      <c r="CB13" s="129">
        <f>IFERROR(CA13/BW13,"-")</f>
        <v>1500</v>
      </c>
      <c r="CC13" s="130"/>
      <c r="CD13" s="130">
        <v>1</v>
      </c>
      <c r="CE13" s="130"/>
      <c r="CF13" s="131">
        <v>2</v>
      </c>
      <c r="CG13" s="132">
        <f>IF(P13=0,"",IF(CF13=0,"",(CF13/P13)))</f>
        <v>0.18181818181818</v>
      </c>
      <c r="CH13" s="133">
        <v>1</v>
      </c>
      <c r="CI13" s="134">
        <f>IFERROR(CH13/CF13,"-")</f>
        <v>0.5</v>
      </c>
      <c r="CJ13" s="135">
        <v>24000</v>
      </c>
      <c r="CK13" s="136">
        <f>IFERROR(CJ13/CF13,"-")</f>
        <v>12000</v>
      </c>
      <c r="CL13" s="137"/>
      <c r="CM13" s="137"/>
      <c r="CN13" s="137">
        <v>1</v>
      </c>
      <c r="CO13" s="138">
        <v>1</v>
      </c>
      <c r="CP13" s="139">
        <v>175000</v>
      </c>
      <c r="CQ13" s="139">
        <v>170000</v>
      </c>
      <c r="CR13" s="139"/>
      <c r="CS13" s="140" t="str">
        <f>IF(AND(CQ13=0,CR13=0),"",IF(AND(CQ13&lt;=100000,CR13&lt;=100000),"",IF(CQ13/CP13&gt;0.7,"男高",IF(CR13/CP13&gt;0.7,"女高",""))))</f>
        <v>男高</v>
      </c>
    </row>
    <row r="14" spans="1:98">
      <c r="A14" s="78">
        <f>AB14</f>
        <v>0.23529411764706</v>
      </c>
      <c r="B14" s="347" t="s">
        <v>143</v>
      </c>
      <c r="C14" s="347" t="s">
        <v>132</v>
      </c>
      <c r="D14" s="347" t="s">
        <v>144</v>
      </c>
      <c r="E14" s="347"/>
      <c r="F14" s="347" t="s">
        <v>68</v>
      </c>
      <c r="G14" s="88" t="s">
        <v>145</v>
      </c>
      <c r="H14" s="88" t="s">
        <v>141</v>
      </c>
      <c r="I14" s="88" t="s">
        <v>146</v>
      </c>
      <c r="J14" s="330">
        <v>85000</v>
      </c>
      <c r="K14" s="79">
        <v>0</v>
      </c>
      <c r="L14" s="79">
        <v>0</v>
      </c>
      <c r="M14" s="79">
        <v>26</v>
      </c>
      <c r="N14" s="89">
        <v>4</v>
      </c>
      <c r="O14" s="90">
        <v>0</v>
      </c>
      <c r="P14" s="91">
        <f>N14+O14</f>
        <v>4</v>
      </c>
      <c r="Q14" s="80">
        <f>IFERROR(P14/M14,"-")</f>
        <v>0.15384615384615</v>
      </c>
      <c r="R14" s="79">
        <v>1</v>
      </c>
      <c r="S14" s="79">
        <v>3</v>
      </c>
      <c r="T14" s="80">
        <f>IFERROR(R14/(P14),"-")</f>
        <v>0.25</v>
      </c>
      <c r="U14" s="336">
        <f>IFERROR(J14/SUM(N14:O15),"-")</f>
        <v>7083.3333333333</v>
      </c>
      <c r="V14" s="82">
        <v>1</v>
      </c>
      <c r="W14" s="80">
        <f>IF(P14=0,"-",V14/P14)</f>
        <v>0.25</v>
      </c>
      <c r="X14" s="335">
        <v>20000</v>
      </c>
      <c r="Y14" s="336">
        <f>IFERROR(X14/P14,"-")</f>
        <v>5000</v>
      </c>
      <c r="Z14" s="336">
        <f>IFERROR(X14/V14,"-")</f>
        <v>20000</v>
      </c>
      <c r="AA14" s="330">
        <f>SUM(X14:X15)-SUM(J14:J15)</f>
        <v>-65000</v>
      </c>
      <c r="AB14" s="83">
        <f>SUM(X14:X15)/SUM(J14:J15)</f>
        <v>0.23529411764706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2</v>
      </c>
      <c r="BF14" s="111">
        <f>IF(P14=0,"",IF(BE14=0,"",(BE14/P14)))</f>
        <v>0.5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1</v>
      </c>
      <c r="BO14" s="118">
        <f>IF(P14=0,"",IF(BN14=0,"",(BN14/P14)))</f>
        <v>0.25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1</v>
      </c>
      <c r="BX14" s="125">
        <f>IF(P14=0,"",IF(BW14=0,"",(BW14/P14)))</f>
        <v>0.25</v>
      </c>
      <c r="BY14" s="126">
        <v>1</v>
      </c>
      <c r="BZ14" s="127">
        <f>IFERROR(BY14/BW14,"-")</f>
        <v>1</v>
      </c>
      <c r="CA14" s="128">
        <v>20000</v>
      </c>
      <c r="CB14" s="129">
        <f>IFERROR(CA14/BW14,"-")</f>
        <v>20000</v>
      </c>
      <c r="CC14" s="130"/>
      <c r="CD14" s="130">
        <v>1</v>
      </c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20000</v>
      </c>
      <c r="CQ14" s="139">
        <v>20000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147</v>
      </c>
      <c r="C15" s="347"/>
      <c r="D15" s="347"/>
      <c r="E15" s="347"/>
      <c r="F15" s="347" t="s">
        <v>80</v>
      </c>
      <c r="G15" s="88"/>
      <c r="H15" s="88"/>
      <c r="I15" s="88"/>
      <c r="J15" s="330"/>
      <c r="K15" s="79">
        <v>0</v>
      </c>
      <c r="L15" s="79">
        <v>0</v>
      </c>
      <c r="M15" s="79">
        <v>19</v>
      </c>
      <c r="N15" s="89">
        <v>8</v>
      </c>
      <c r="O15" s="90">
        <v>0</v>
      </c>
      <c r="P15" s="91">
        <f>N15+O15</f>
        <v>8</v>
      </c>
      <c r="Q15" s="80">
        <f>IFERROR(P15/M15,"-")</f>
        <v>0.42105263157895</v>
      </c>
      <c r="R15" s="79">
        <v>0</v>
      </c>
      <c r="S15" s="79">
        <v>0</v>
      </c>
      <c r="T15" s="80">
        <f>IFERROR(R15/(P15),"-")</f>
        <v>0</v>
      </c>
      <c r="U15" s="336"/>
      <c r="V15" s="82">
        <v>0</v>
      </c>
      <c r="W15" s="80">
        <f>IF(P15=0,"-",V15/P15)</f>
        <v>0</v>
      </c>
      <c r="X15" s="335">
        <v>0</v>
      </c>
      <c r="Y15" s="336">
        <f>IFERROR(X15/P15,"-")</f>
        <v>0</v>
      </c>
      <c r="Z15" s="336" t="str">
        <f>IFERROR(X15/V15,"-")</f>
        <v>-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1</v>
      </c>
      <c r="AN15" s="99">
        <f>IF(P15=0,"",IF(AM15=0,"",(AM15/P15)))</f>
        <v>0.125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3</v>
      </c>
      <c r="BF15" s="111">
        <f>IF(P15=0,"",IF(BE15=0,"",(BE15/P15)))</f>
        <v>0.375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3</v>
      </c>
      <c r="BO15" s="118">
        <f>IF(P15=0,"",IF(BN15=0,"",(BN15/P15)))</f>
        <v>0.375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1</v>
      </c>
      <c r="BX15" s="125">
        <f>IF(P15=0,"",IF(BW15=0,"",(BW15/P15)))</f>
        <v>0.125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0.092307692307692</v>
      </c>
      <c r="B16" s="347" t="s">
        <v>148</v>
      </c>
      <c r="C16" s="347" t="s">
        <v>149</v>
      </c>
      <c r="D16" s="347" t="s">
        <v>144</v>
      </c>
      <c r="E16" s="347"/>
      <c r="F16" s="347" t="s">
        <v>68</v>
      </c>
      <c r="G16" s="88" t="s">
        <v>150</v>
      </c>
      <c r="H16" s="88" t="s">
        <v>141</v>
      </c>
      <c r="I16" s="88" t="s">
        <v>151</v>
      </c>
      <c r="J16" s="330">
        <v>65000</v>
      </c>
      <c r="K16" s="79">
        <v>0</v>
      </c>
      <c r="L16" s="79">
        <v>0</v>
      </c>
      <c r="M16" s="79">
        <v>34</v>
      </c>
      <c r="N16" s="89">
        <v>7</v>
      </c>
      <c r="O16" s="90">
        <v>0</v>
      </c>
      <c r="P16" s="91">
        <f>N16+O16</f>
        <v>7</v>
      </c>
      <c r="Q16" s="80">
        <f>IFERROR(P16/M16,"-")</f>
        <v>0.20588235294118</v>
      </c>
      <c r="R16" s="79">
        <v>0</v>
      </c>
      <c r="S16" s="79">
        <v>3</v>
      </c>
      <c r="T16" s="80">
        <f>IFERROR(R16/(P16),"-")</f>
        <v>0</v>
      </c>
      <c r="U16" s="336">
        <f>IFERROR(J16/SUM(N16:O17),"-")</f>
        <v>2031.25</v>
      </c>
      <c r="V16" s="82">
        <v>0</v>
      </c>
      <c r="W16" s="80">
        <f>IF(P16=0,"-",V16/P16)</f>
        <v>0</v>
      </c>
      <c r="X16" s="335">
        <v>0</v>
      </c>
      <c r="Y16" s="336">
        <f>IFERROR(X16/P16,"-")</f>
        <v>0</v>
      </c>
      <c r="Z16" s="336" t="str">
        <f>IFERROR(X16/V16,"-")</f>
        <v>-</v>
      </c>
      <c r="AA16" s="330">
        <f>SUM(X16:X17)-SUM(J16:J17)</f>
        <v>-59000</v>
      </c>
      <c r="AB16" s="83">
        <f>SUM(X16:X17)/SUM(J16:J17)</f>
        <v>0.092307692307692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>
        <v>4</v>
      </c>
      <c r="AW16" s="105">
        <f>IF(P16=0,"",IF(AV16=0,"",(AV16/P16)))</f>
        <v>0.57142857142857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>
        <v>3</v>
      </c>
      <c r="BF16" s="111">
        <f>IF(P16=0,"",IF(BE16=0,"",(BE16/P16)))</f>
        <v>0.42857142857143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/>
      <c r="BO16" s="118">
        <f>IF(P16=0,"",IF(BN16=0,"",(BN16/P16)))</f>
        <v>0</v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152</v>
      </c>
      <c r="C17" s="347"/>
      <c r="D17" s="347"/>
      <c r="E17" s="347"/>
      <c r="F17" s="347" t="s">
        <v>80</v>
      </c>
      <c r="G17" s="88"/>
      <c r="H17" s="88"/>
      <c r="I17" s="88"/>
      <c r="J17" s="330"/>
      <c r="K17" s="79">
        <v>0</v>
      </c>
      <c r="L17" s="79">
        <v>0</v>
      </c>
      <c r="M17" s="79">
        <v>70</v>
      </c>
      <c r="N17" s="89">
        <v>25</v>
      </c>
      <c r="O17" s="90">
        <v>0</v>
      </c>
      <c r="P17" s="91">
        <f>N17+O17</f>
        <v>25</v>
      </c>
      <c r="Q17" s="80">
        <f>IFERROR(P17/M17,"-")</f>
        <v>0.35714285714286</v>
      </c>
      <c r="R17" s="79">
        <v>3</v>
      </c>
      <c r="S17" s="79">
        <v>3</v>
      </c>
      <c r="T17" s="80">
        <f>IFERROR(R17/(P17),"-")</f>
        <v>0.12</v>
      </c>
      <c r="U17" s="336"/>
      <c r="V17" s="82">
        <v>1</v>
      </c>
      <c r="W17" s="80">
        <f>IF(P17=0,"-",V17/P17)</f>
        <v>0.04</v>
      </c>
      <c r="X17" s="335">
        <v>6000</v>
      </c>
      <c r="Y17" s="336">
        <f>IFERROR(X17/P17,"-")</f>
        <v>240</v>
      </c>
      <c r="Z17" s="336">
        <f>IFERROR(X17/V17,"-")</f>
        <v>6000</v>
      </c>
      <c r="AA17" s="330"/>
      <c r="AB17" s="83"/>
      <c r="AC17" s="77"/>
      <c r="AD17" s="92">
        <v>1</v>
      </c>
      <c r="AE17" s="93">
        <f>IF(P17=0,"",IF(AD17=0,"",(AD17/P17)))</f>
        <v>0.04</v>
      </c>
      <c r="AF17" s="92"/>
      <c r="AG17" s="94">
        <f>IFERROR(AF17/AD17,"-")</f>
        <v>0</v>
      </c>
      <c r="AH17" s="95"/>
      <c r="AI17" s="96">
        <f>IFERROR(AH17/AD17,"-")</f>
        <v>0</v>
      </c>
      <c r="AJ17" s="97"/>
      <c r="AK17" s="97"/>
      <c r="AL17" s="97"/>
      <c r="AM17" s="98">
        <v>1</v>
      </c>
      <c r="AN17" s="99">
        <f>IF(P17=0,"",IF(AM17=0,"",(AM17/P17)))</f>
        <v>0.04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7</v>
      </c>
      <c r="BF17" s="111">
        <f>IF(P17=0,"",IF(BE17=0,"",(BE17/P17)))</f>
        <v>0.28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13</v>
      </c>
      <c r="BO17" s="118">
        <f>IF(P17=0,"",IF(BN17=0,"",(BN17/P17)))</f>
        <v>0.52</v>
      </c>
      <c r="BP17" s="119">
        <v>1</v>
      </c>
      <c r="BQ17" s="120">
        <f>IFERROR(BP17/BN17,"-")</f>
        <v>0.076923076923077</v>
      </c>
      <c r="BR17" s="121">
        <v>6000</v>
      </c>
      <c r="BS17" s="122">
        <f>IFERROR(BR17/BN17,"-")</f>
        <v>461.53846153846</v>
      </c>
      <c r="BT17" s="123"/>
      <c r="BU17" s="123">
        <v>1</v>
      </c>
      <c r="BV17" s="123"/>
      <c r="BW17" s="124">
        <v>1</v>
      </c>
      <c r="BX17" s="125">
        <f>IF(P17=0,"",IF(BW17=0,"",(BW17/P17)))</f>
        <v>0.04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>
        <v>2</v>
      </c>
      <c r="CG17" s="132">
        <f>IF(P17=0,"",IF(CF17=0,"",(CF17/P17)))</f>
        <v>0.08</v>
      </c>
      <c r="CH17" s="133"/>
      <c r="CI17" s="134">
        <f>IFERROR(CH17/CF17,"-")</f>
        <v>0</v>
      </c>
      <c r="CJ17" s="135"/>
      <c r="CK17" s="136">
        <f>IFERROR(CJ17/CF17,"-")</f>
        <v>0</v>
      </c>
      <c r="CL17" s="137"/>
      <c r="CM17" s="137"/>
      <c r="CN17" s="137"/>
      <c r="CO17" s="138">
        <v>1</v>
      </c>
      <c r="CP17" s="139">
        <v>6000</v>
      </c>
      <c r="CQ17" s="139">
        <v>6000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30"/>
      <c r="B18" s="85"/>
      <c r="C18" s="86"/>
      <c r="D18" s="86"/>
      <c r="E18" s="86"/>
      <c r="F18" s="87"/>
      <c r="G18" s="88"/>
      <c r="H18" s="88"/>
      <c r="I18" s="88"/>
      <c r="J18" s="331"/>
      <c r="K18" s="34"/>
      <c r="L18" s="34"/>
      <c r="M18" s="31"/>
      <c r="N18" s="23"/>
      <c r="O18" s="23"/>
      <c r="P18" s="23"/>
      <c r="Q18" s="32"/>
      <c r="R18" s="32"/>
      <c r="S18" s="23"/>
      <c r="T18" s="32"/>
      <c r="U18" s="337"/>
      <c r="V18" s="25"/>
      <c r="W18" s="25"/>
      <c r="X18" s="337"/>
      <c r="Y18" s="337"/>
      <c r="Z18" s="337"/>
      <c r="AA18" s="337"/>
      <c r="AB18" s="33"/>
      <c r="AC18" s="57"/>
      <c r="AD18" s="61"/>
      <c r="AE18" s="62"/>
      <c r="AF18" s="61"/>
      <c r="AG18" s="65"/>
      <c r="AH18" s="66"/>
      <c r="AI18" s="67"/>
      <c r="AJ18" s="68"/>
      <c r="AK18" s="68"/>
      <c r="AL18" s="68"/>
      <c r="AM18" s="61"/>
      <c r="AN18" s="62"/>
      <c r="AO18" s="61"/>
      <c r="AP18" s="65"/>
      <c r="AQ18" s="66"/>
      <c r="AR18" s="67"/>
      <c r="AS18" s="68"/>
      <c r="AT18" s="68"/>
      <c r="AU18" s="68"/>
      <c r="AV18" s="61"/>
      <c r="AW18" s="62"/>
      <c r="AX18" s="61"/>
      <c r="AY18" s="65"/>
      <c r="AZ18" s="66"/>
      <c r="BA18" s="67"/>
      <c r="BB18" s="68"/>
      <c r="BC18" s="68"/>
      <c r="BD18" s="68"/>
      <c r="BE18" s="61"/>
      <c r="BF18" s="62"/>
      <c r="BG18" s="61"/>
      <c r="BH18" s="65"/>
      <c r="BI18" s="66"/>
      <c r="BJ18" s="67"/>
      <c r="BK18" s="68"/>
      <c r="BL18" s="68"/>
      <c r="BM18" s="68"/>
      <c r="BN18" s="63"/>
      <c r="BO18" s="64"/>
      <c r="BP18" s="61"/>
      <c r="BQ18" s="65"/>
      <c r="BR18" s="66"/>
      <c r="BS18" s="67"/>
      <c r="BT18" s="68"/>
      <c r="BU18" s="68"/>
      <c r="BV18" s="68"/>
      <c r="BW18" s="63"/>
      <c r="BX18" s="64"/>
      <c r="BY18" s="61"/>
      <c r="BZ18" s="65"/>
      <c r="CA18" s="66"/>
      <c r="CB18" s="67"/>
      <c r="CC18" s="68"/>
      <c r="CD18" s="68"/>
      <c r="CE18" s="68"/>
      <c r="CF18" s="63"/>
      <c r="CG18" s="64"/>
      <c r="CH18" s="61"/>
      <c r="CI18" s="65"/>
      <c r="CJ18" s="66"/>
      <c r="CK18" s="67"/>
      <c r="CL18" s="68"/>
      <c r="CM18" s="68"/>
      <c r="CN18" s="68"/>
      <c r="CO18" s="69"/>
      <c r="CP18" s="66"/>
      <c r="CQ18" s="66"/>
      <c r="CR18" s="66"/>
      <c r="CS18" s="70"/>
    </row>
    <row r="19" spans="1:98">
      <c r="A19" s="30"/>
      <c r="B19" s="37"/>
      <c r="C19" s="21"/>
      <c r="D19" s="21"/>
      <c r="E19" s="21"/>
      <c r="F19" s="22"/>
      <c r="G19" s="36"/>
      <c r="H19" s="36"/>
      <c r="I19" s="73"/>
      <c r="J19" s="332"/>
      <c r="K19" s="34"/>
      <c r="L19" s="34"/>
      <c r="M19" s="31"/>
      <c r="N19" s="23"/>
      <c r="O19" s="23"/>
      <c r="P19" s="23"/>
      <c r="Q19" s="32"/>
      <c r="R19" s="32"/>
      <c r="S19" s="23"/>
      <c r="T19" s="32"/>
      <c r="U19" s="337"/>
      <c r="V19" s="25"/>
      <c r="W19" s="25"/>
      <c r="X19" s="337"/>
      <c r="Y19" s="337"/>
      <c r="Z19" s="337"/>
      <c r="AA19" s="337"/>
      <c r="AB19" s="33"/>
      <c r="AC19" s="59"/>
      <c r="AD19" s="61"/>
      <c r="AE19" s="62"/>
      <c r="AF19" s="61"/>
      <c r="AG19" s="65"/>
      <c r="AH19" s="66"/>
      <c r="AI19" s="67"/>
      <c r="AJ19" s="68"/>
      <c r="AK19" s="68"/>
      <c r="AL19" s="68"/>
      <c r="AM19" s="61"/>
      <c r="AN19" s="62"/>
      <c r="AO19" s="61"/>
      <c r="AP19" s="65"/>
      <c r="AQ19" s="66"/>
      <c r="AR19" s="67"/>
      <c r="AS19" s="68"/>
      <c r="AT19" s="68"/>
      <c r="AU19" s="68"/>
      <c r="AV19" s="61"/>
      <c r="AW19" s="62"/>
      <c r="AX19" s="61"/>
      <c r="AY19" s="65"/>
      <c r="AZ19" s="66"/>
      <c r="BA19" s="67"/>
      <c r="BB19" s="68"/>
      <c r="BC19" s="68"/>
      <c r="BD19" s="68"/>
      <c r="BE19" s="61"/>
      <c r="BF19" s="62"/>
      <c r="BG19" s="61"/>
      <c r="BH19" s="65"/>
      <c r="BI19" s="66"/>
      <c r="BJ19" s="67"/>
      <c r="BK19" s="68"/>
      <c r="BL19" s="68"/>
      <c r="BM19" s="68"/>
      <c r="BN19" s="63"/>
      <c r="BO19" s="64"/>
      <c r="BP19" s="61"/>
      <c r="BQ19" s="65"/>
      <c r="BR19" s="66"/>
      <c r="BS19" s="67"/>
      <c r="BT19" s="68"/>
      <c r="BU19" s="68"/>
      <c r="BV19" s="68"/>
      <c r="BW19" s="63"/>
      <c r="BX19" s="64"/>
      <c r="BY19" s="61"/>
      <c r="BZ19" s="65"/>
      <c r="CA19" s="66"/>
      <c r="CB19" s="67"/>
      <c r="CC19" s="68"/>
      <c r="CD19" s="68"/>
      <c r="CE19" s="68"/>
      <c r="CF19" s="63"/>
      <c r="CG19" s="64"/>
      <c r="CH19" s="61"/>
      <c r="CI19" s="65"/>
      <c r="CJ19" s="66"/>
      <c r="CK19" s="67"/>
      <c r="CL19" s="68"/>
      <c r="CM19" s="68"/>
      <c r="CN19" s="68"/>
      <c r="CO19" s="69"/>
      <c r="CP19" s="66"/>
      <c r="CQ19" s="66"/>
      <c r="CR19" s="66"/>
      <c r="CS19" s="70"/>
    </row>
    <row r="20" spans="1:98">
      <c r="A20" s="19">
        <f>AB20</f>
        <v>1.4836705882353</v>
      </c>
      <c r="B20" s="39"/>
      <c r="C20" s="39"/>
      <c r="D20" s="39"/>
      <c r="E20" s="39"/>
      <c r="F20" s="39"/>
      <c r="G20" s="40" t="s">
        <v>153</v>
      </c>
      <c r="H20" s="40"/>
      <c r="I20" s="40"/>
      <c r="J20" s="333">
        <f>SUM(J6:J19)</f>
        <v>425000</v>
      </c>
      <c r="K20" s="41">
        <f>SUM(K6:K19)</f>
        <v>0</v>
      </c>
      <c r="L20" s="41">
        <f>SUM(L6:L19)</f>
        <v>0</v>
      </c>
      <c r="M20" s="41">
        <f>SUM(M6:M19)</f>
        <v>468</v>
      </c>
      <c r="N20" s="41">
        <f>SUM(N6:N19)</f>
        <v>117</v>
      </c>
      <c r="O20" s="41">
        <f>SUM(O6:O19)</f>
        <v>0</v>
      </c>
      <c r="P20" s="41">
        <f>SUM(P6:P19)</f>
        <v>117</v>
      </c>
      <c r="Q20" s="42">
        <f>IFERROR(P20/M20,"-")</f>
        <v>0.25</v>
      </c>
      <c r="R20" s="76">
        <f>SUM(R6:R19)</f>
        <v>12</v>
      </c>
      <c r="S20" s="76">
        <f>SUM(S6:S19)</f>
        <v>32</v>
      </c>
      <c r="T20" s="42">
        <f>IFERROR(R20/P20,"-")</f>
        <v>0.1025641025641</v>
      </c>
      <c r="U20" s="338">
        <f>IFERROR(J20/P20,"-")</f>
        <v>3632.4786324786</v>
      </c>
      <c r="V20" s="44">
        <f>SUM(V6:V19)</f>
        <v>12</v>
      </c>
      <c r="W20" s="42">
        <f>IFERROR(V20/P20,"-")</f>
        <v>0.1025641025641</v>
      </c>
      <c r="X20" s="333">
        <f>SUM(X6:X19)</f>
        <v>630560</v>
      </c>
      <c r="Y20" s="333">
        <f>IFERROR(X20/P20,"-")</f>
        <v>5389.4017094017</v>
      </c>
      <c r="Z20" s="333">
        <f>IFERROR(X20/V20,"-")</f>
        <v>52546.666666667</v>
      </c>
      <c r="AA20" s="333">
        <f>X20-J20</f>
        <v>205560</v>
      </c>
      <c r="AB20" s="45">
        <f>X20/J20</f>
        <v>1.4836705882353</v>
      </c>
      <c r="AC20" s="58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154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4.696</v>
      </c>
      <c r="B6" s="347" t="s">
        <v>155</v>
      </c>
      <c r="C6" s="347" t="s">
        <v>156</v>
      </c>
      <c r="D6" s="347" t="s">
        <v>157</v>
      </c>
      <c r="E6" s="347" t="s">
        <v>158</v>
      </c>
      <c r="F6" s="347" t="s">
        <v>159</v>
      </c>
      <c r="G6" s="88" t="s">
        <v>160</v>
      </c>
      <c r="H6" s="88" t="s">
        <v>161</v>
      </c>
      <c r="I6" s="88" t="s">
        <v>162</v>
      </c>
      <c r="J6" s="330">
        <v>125000</v>
      </c>
      <c r="K6" s="79">
        <v>0</v>
      </c>
      <c r="L6" s="79">
        <v>0</v>
      </c>
      <c r="M6" s="79">
        <v>219</v>
      </c>
      <c r="N6" s="89">
        <v>33</v>
      </c>
      <c r="O6" s="90">
        <v>0</v>
      </c>
      <c r="P6" s="91">
        <f>N6+O6</f>
        <v>33</v>
      </c>
      <c r="Q6" s="80">
        <f>IFERROR(P6/M6,"-")</f>
        <v>0.15068493150685</v>
      </c>
      <c r="R6" s="79">
        <v>2</v>
      </c>
      <c r="S6" s="79">
        <v>5</v>
      </c>
      <c r="T6" s="80">
        <f>IFERROR(R6/(P6),"-")</f>
        <v>0.060606060606061</v>
      </c>
      <c r="U6" s="336">
        <f>IFERROR(J6/SUM(N6:O7),"-")</f>
        <v>753.01204819277</v>
      </c>
      <c r="V6" s="82">
        <v>3</v>
      </c>
      <c r="W6" s="80">
        <f>IF(P6=0,"-",V6/P6)</f>
        <v>0.090909090909091</v>
      </c>
      <c r="X6" s="335">
        <v>49000</v>
      </c>
      <c r="Y6" s="336">
        <f>IFERROR(X6/P6,"-")</f>
        <v>1484.8484848485</v>
      </c>
      <c r="Z6" s="336">
        <f>IFERROR(X6/V6,"-")</f>
        <v>16333.333333333</v>
      </c>
      <c r="AA6" s="330">
        <f>SUM(X6:X7)-SUM(J6:J7)</f>
        <v>462000</v>
      </c>
      <c r="AB6" s="83">
        <f>SUM(X6:X7)/SUM(J6:J7)</f>
        <v>4.696</v>
      </c>
      <c r="AC6" s="77"/>
      <c r="AD6" s="92">
        <v>5</v>
      </c>
      <c r="AE6" s="93">
        <f>IF(P6=0,"",IF(AD6=0,"",(AD6/P6)))</f>
        <v>0.15151515151515</v>
      </c>
      <c r="AF6" s="92">
        <v>1</v>
      </c>
      <c r="AG6" s="94">
        <f>IFERROR(AF6/AD6,"-")</f>
        <v>0.2</v>
      </c>
      <c r="AH6" s="95">
        <v>9000</v>
      </c>
      <c r="AI6" s="96">
        <f>IFERROR(AH6/AD6,"-")</f>
        <v>1800</v>
      </c>
      <c r="AJ6" s="97"/>
      <c r="AK6" s="97"/>
      <c r="AL6" s="97">
        <v>1</v>
      </c>
      <c r="AM6" s="98">
        <v>5</v>
      </c>
      <c r="AN6" s="99">
        <f>IF(P6=0,"",IF(AM6=0,"",(AM6/P6)))</f>
        <v>0.15151515151515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4</v>
      </c>
      <c r="AW6" s="105">
        <f>IF(P6=0,"",IF(AV6=0,"",(AV6/P6)))</f>
        <v>0.12121212121212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4</v>
      </c>
      <c r="BF6" s="111">
        <f>IF(P6=0,"",IF(BE6=0,"",(BE6/P6)))</f>
        <v>0.12121212121212</v>
      </c>
      <c r="BG6" s="110">
        <v>1</v>
      </c>
      <c r="BH6" s="112">
        <f>IFERROR(BG6/BE6,"-")</f>
        <v>0.25</v>
      </c>
      <c r="BI6" s="113">
        <v>11000</v>
      </c>
      <c r="BJ6" s="114">
        <f>IFERROR(BI6/BE6,"-")</f>
        <v>2750</v>
      </c>
      <c r="BK6" s="115"/>
      <c r="BL6" s="115"/>
      <c r="BM6" s="115">
        <v>1</v>
      </c>
      <c r="BN6" s="117">
        <v>12</v>
      </c>
      <c r="BO6" s="118">
        <f>IF(P6=0,"",IF(BN6=0,"",(BN6/P6)))</f>
        <v>0.36363636363636</v>
      </c>
      <c r="BP6" s="119">
        <v>1</v>
      </c>
      <c r="BQ6" s="120">
        <f>IFERROR(BP6/BN6,"-")</f>
        <v>0.083333333333333</v>
      </c>
      <c r="BR6" s="121">
        <v>15000</v>
      </c>
      <c r="BS6" s="122">
        <f>IFERROR(BR6/BN6,"-")</f>
        <v>1250</v>
      </c>
      <c r="BT6" s="123"/>
      <c r="BU6" s="123">
        <v>1</v>
      </c>
      <c r="BV6" s="123"/>
      <c r="BW6" s="124">
        <v>2</v>
      </c>
      <c r="BX6" s="125">
        <f>IF(P6=0,"",IF(BW6=0,"",(BW6/P6)))</f>
        <v>0.060606060606061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1</v>
      </c>
      <c r="CG6" s="132">
        <f>IF(P6=0,"",IF(CF6=0,"",(CF6/P6)))</f>
        <v>0.03030303030303</v>
      </c>
      <c r="CH6" s="133">
        <v>1</v>
      </c>
      <c r="CI6" s="134">
        <f>IFERROR(CH6/CF6,"-")</f>
        <v>1</v>
      </c>
      <c r="CJ6" s="135">
        <v>23000</v>
      </c>
      <c r="CK6" s="136">
        <f>IFERROR(CJ6/CF6,"-")</f>
        <v>23000</v>
      </c>
      <c r="CL6" s="137"/>
      <c r="CM6" s="137"/>
      <c r="CN6" s="137">
        <v>1</v>
      </c>
      <c r="CO6" s="138">
        <v>3</v>
      </c>
      <c r="CP6" s="139">
        <v>49000</v>
      </c>
      <c r="CQ6" s="139">
        <v>23000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163</v>
      </c>
      <c r="C7" s="347"/>
      <c r="D7" s="347"/>
      <c r="E7" s="347"/>
      <c r="F7" s="347" t="s">
        <v>80</v>
      </c>
      <c r="G7" s="88"/>
      <c r="H7" s="88"/>
      <c r="I7" s="88"/>
      <c r="J7" s="330"/>
      <c r="K7" s="79">
        <v>0</v>
      </c>
      <c r="L7" s="79">
        <v>0</v>
      </c>
      <c r="M7" s="79">
        <v>300</v>
      </c>
      <c r="N7" s="89">
        <v>131</v>
      </c>
      <c r="O7" s="90">
        <v>2</v>
      </c>
      <c r="P7" s="91">
        <f>N7+O7</f>
        <v>133</v>
      </c>
      <c r="Q7" s="80">
        <f>IFERROR(P7/M7,"-")</f>
        <v>0.44333333333333</v>
      </c>
      <c r="R7" s="79">
        <v>5</v>
      </c>
      <c r="S7" s="79">
        <v>39</v>
      </c>
      <c r="T7" s="80">
        <f>IFERROR(R7/(P7),"-")</f>
        <v>0.037593984962406</v>
      </c>
      <c r="U7" s="336"/>
      <c r="V7" s="82">
        <v>10</v>
      </c>
      <c r="W7" s="80">
        <f>IF(P7=0,"-",V7/P7)</f>
        <v>0.075187969924812</v>
      </c>
      <c r="X7" s="335">
        <v>538000</v>
      </c>
      <c r="Y7" s="336">
        <f>IFERROR(X7/P7,"-")</f>
        <v>4045.1127819549</v>
      </c>
      <c r="Z7" s="336">
        <f>IFERROR(X7/V7,"-")</f>
        <v>53800</v>
      </c>
      <c r="AA7" s="330"/>
      <c r="AB7" s="83"/>
      <c r="AC7" s="77"/>
      <c r="AD7" s="92">
        <v>3</v>
      </c>
      <c r="AE7" s="93">
        <f>IF(P7=0,"",IF(AD7=0,"",(AD7/P7)))</f>
        <v>0.022556390977444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13</v>
      </c>
      <c r="AN7" s="99">
        <f>IF(P7=0,"",IF(AM7=0,"",(AM7/P7)))</f>
        <v>0.097744360902256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11</v>
      </c>
      <c r="AW7" s="105">
        <f>IF(P7=0,"",IF(AV7=0,"",(AV7/P7)))</f>
        <v>0.082706766917293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33</v>
      </c>
      <c r="BF7" s="111">
        <f>IF(P7=0,"",IF(BE7=0,"",(BE7/P7)))</f>
        <v>0.24812030075188</v>
      </c>
      <c r="BG7" s="110">
        <v>2</v>
      </c>
      <c r="BH7" s="112">
        <f>IFERROR(BG7/BE7,"-")</f>
        <v>0.060606060606061</v>
      </c>
      <c r="BI7" s="113">
        <v>46000</v>
      </c>
      <c r="BJ7" s="114">
        <f>IFERROR(BI7/BE7,"-")</f>
        <v>1393.9393939394</v>
      </c>
      <c r="BK7" s="115"/>
      <c r="BL7" s="115">
        <v>1</v>
      </c>
      <c r="BM7" s="115">
        <v>1</v>
      </c>
      <c r="BN7" s="117">
        <v>44</v>
      </c>
      <c r="BO7" s="118">
        <f>IF(P7=0,"",IF(BN7=0,"",(BN7/P7)))</f>
        <v>0.33082706766917</v>
      </c>
      <c r="BP7" s="119">
        <v>4</v>
      </c>
      <c r="BQ7" s="120">
        <f>IFERROR(BP7/BN7,"-")</f>
        <v>0.090909090909091</v>
      </c>
      <c r="BR7" s="121">
        <v>191000</v>
      </c>
      <c r="BS7" s="122">
        <f>IFERROR(BR7/BN7,"-")</f>
        <v>4340.9090909091</v>
      </c>
      <c r="BT7" s="123"/>
      <c r="BU7" s="123">
        <v>1</v>
      </c>
      <c r="BV7" s="123">
        <v>3</v>
      </c>
      <c r="BW7" s="124">
        <v>23</v>
      </c>
      <c r="BX7" s="125">
        <f>IF(P7=0,"",IF(BW7=0,"",(BW7/P7)))</f>
        <v>0.17293233082707</v>
      </c>
      <c r="BY7" s="126">
        <v>3</v>
      </c>
      <c r="BZ7" s="127">
        <f>IFERROR(BY7/BW7,"-")</f>
        <v>0.1304347826087</v>
      </c>
      <c r="CA7" s="128">
        <v>266000</v>
      </c>
      <c r="CB7" s="129">
        <f>IFERROR(CA7/BW7,"-")</f>
        <v>11565.217391304</v>
      </c>
      <c r="CC7" s="130"/>
      <c r="CD7" s="130">
        <v>1</v>
      </c>
      <c r="CE7" s="130">
        <v>2</v>
      </c>
      <c r="CF7" s="131">
        <v>6</v>
      </c>
      <c r="CG7" s="132">
        <f>IF(P7=0,"",IF(CF7=0,"",(CF7/P7)))</f>
        <v>0.045112781954887</v>
      </c>
      <c r="CH7" s="133">
        <v>3</v>
      </c>
      <c r="CI7" s="134">
        <f>IFERROR(CH7/CF7,"-")</f>
        <v>0.5</v>
      </c>
      <c r="CJ7" s="135">
        <v>125000</v>
      </c>
      <c r="CK7" s="136">
        <f>IFERROR(CJ7/CF7,"-")</f>
        <v>20833.333333333</v>
      </c>
      <c r="CL7" s="137">
        <v>1</v>
      </c>
      <c r="CM7" s="137"/>
      <c r="CN7" s="137">
        <v>2</v>
      </c>
      <c r="CO7" s="138">
        <v>10</v>
      </c>
      <c r="CP7" s="139">
        <v>538000</v>
      </c>
      <c r="CQ7" s="139">
        <v>240000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0.352</v>
      </c>
      <c r="B8" s="347" t="s">
        <v>164</v>
      </c>
      <c r="C8" s="347" t="s">
        <v>156</v>
      </c>
      <c r="D8" s="347" t="s">
        <v>165</v>
      </c>
      <c r="E8" s="347" t="s">
        <v>166</v>
      </c>
      <c r="F8" s="347" t="s">
        <v>159</v>
      </c>
      <c r="G8" s="88" t="s">
        <v>167</v>
      </c>
      <c r="H8" s="88" t="s">
        <v>168</v>
      </c>
      <c r="I8" s="88" t="s">
        <v>151</v>
      </c>
      <c r="J8" s="330">
        <v>125000</v>
      </c>
      <c r="K8" s="79">
        <v>0</v>
      </c>
      <c r="L8" s="79">
        <v>0</v>
      </c>
      <c r="M8" s="79">
        <v>123</v>
      </c>
      <c r="N8" s="89">
        <v>21</v>
      </c>
      <c r="O8" s="90">
        <v>0</v>
      </c>
      <c r="P8" s="91">
        <f>N8+O8</f>
        <v>21</v>
      </c>
      <c r="Q8" s="80">
        <f>IFERROR(P8/M8,"-")</f>
        <v>0.17073170731707</v>
      </c>
      <c r="R8" s="79">
        <v>0</v>
      </c>
      <c r="S8" s="79">
        <v>6</v>
      </c>
      <c r="T8" s="80">
        <f>IFERROR(R8/(P8),"-")</f>
        <v>0</v>
      </c>
      <c r="U8" s="336">
        <f>IFERROR(J8/SUM(N8:O9),"-")</f>
        <v>919.11764705882</v>
      </c>
      <c r="V8" s="82">
        <v>3</v>
      </c>
      <c r="W8" s="80">
        <f>IF(P8=0,"-",V8/P8)</f>
        <v>0.14285714285714</v>
      </c>
      <c r="X8" s="335">
        <v>24000</v>
      </c>
      <c r="Y8" s="336">
        <f>IFERROR(X8/P8,"-")</f>
        <v>1142.8571428571</v>
      </c>
      <c r="Z8" s="336">
        <f>IFERROR(X8/V8,"-")</f>
        <v>8000</v>
      </c>
      <c r="AA8" s="330">
        <f>SUM(X8:X9)-SUM(J8:J9)</f>
        <v>-81000</v>
      </c>
      <c r="AB8" s="83">
        <f>SUM(X8:X9)/SUM(J8:J9)</f>
        <v>0.352</v>
      </c>
      <c r="AC8" s="77"/>
      <c r="AD8" s="92">
        <v>2</v>
      </c>
      <c r="AE8" s="93">
        <f>IF(P8=0,"",IF(AD8=0,"",(AD8/P8)))</f>
        <v>0.095238095238095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7</v>
      </c>
      <c r="AN8" s="99">
        <f>IF(P8=0,"",IF(AM8=0,"",(AM8/P8)))</f>
        <v>0.33333333333333</v>
      </c>
      <c r="AO8" s="98">
        <v>2</v>
      </c>
      <c r="AP8" s="100">
        <f>IFERROR(AO8/AM8,"-")</f>
        <v>0.28571428571429</v>
      </c>
      <c r="AQ8" s="101">
        <v>20000</v>
      </c>
      <c r="AR8" s="102">
        <f>IFERROR(AQ8/AM8,"-")</f>
        <v>2857.1428571429</v>
      </c>
      <c r="AS8" s="103"/>
      <c r="AT8" s="103">
        <v>1</v>
      </c>
      <c r="AU8" s="103">
        <v>1</v>
      </c>
      <c r="AV8" s="104">
        <v>3</v>
      </c>
      <c r="AW8" s="105">
        <f>IF(P8=0,"",IF(AV8=0,"",(AV8/P8)))</f>
        <v>0.14285714285714</v>
      </c>
      <c r="AX8" s="104">
        <v>1</v>
      </c>
      <c r="AY8" s="106">
        <f>IFERROR(AX8/AV8,"-")</f>
        <v>0.33333333333333</v>
      </c>
      <c r="AZ8" s="107">
        <v>4000</v>
      </c>
      <c r="BA8" s="108">
        <f>IFERROR(AZ8/AV8,"-")</f>
        <v>1333.3333333333</v>
      </c>
      <c r="BB8" s="109"/>
      <c r="BC8" s="109">
        <v>1</v>
      </c>
      <c r="BD8" s="109"/>
      <c r="BE8" s="110">
        <v>3</v>
      </c>
      <c r="BF8" s="111">
        <f>IF(P8=0,"",IF(BE8=0,"",(BE8/P8)))</f>
        <v>0.14285714285714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5</v>
      </c>
      <c r="BO8" s="118">
        <f>IF(P8=0,"",IF(BN8=0,"",(BN8/P8)))</f>
        <v>0.23809523809524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1</v>
      </c>
      <c r="BX8" s="125">
        <f>IF(P8=0,"",IF(BW8=0,"",(BW8/P8)))</f>
        <v>0.047619047619048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3</v>
      </c>
      <c r="CP8" s="139">
        <v>24000</v>
      </c>
      <c r="CQ8" s="139">
        <v>14000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169</v>
      </c>
      <c r="C9" s="347"/>
      <c r="D9" s="347"/>
      <c r="E9" s="347"/>
      <c r="F9" s="347" t="s">
        <v>80</v>
      </c>
      <c r="G9" s="88"/>
      <c r="H9" s="88"/>
      <c r="I9" s="88"/>
      <c r="J9" s="330"/>
      <c r="K9" s="79">
        <v>0</v>
      </c>
      <c r="L9" s="79">
        <v>0</v>
      </c>
      <c r="M9" s="79">
        <v>183</v>
      </c>
      <c r="N9" s="89">
        <v>111</v>
      </c>
      <c r="O9" s="90">
        <v>4</v>
      </c>
      <c r="P9" s="91">
        <f>N9+O9</f>
        <v>115</v>
      </c>
      <c r="Q9" s="80">
        <f>IFERROR(P9/M9,"-")</f>
        <v>0.62841530054645</v>
      </c>
      <c r="R9" s="79">
        <v>5</v>
      </c>
      <c r="S9" s="79">
        <v>33</v>
      </c>
      <c r="T9" s="80">
        <f>IFERROR(R9/(P9),"-")</f>
        <v>0.043478260869565</v>
      </c>
      <c r="U9" s="336"/>
      <c r="V9" s="82">
        <v>1</v>
      </c>
      <c r="W9" s="80">
        <f>IF(P9=0,"-",V9/P9)</f>
        <v>0.008695652173913</v>
      </c>
      <c r="X9" s="335">
        <v>20000</v>
      </c>
      <c r="Y9" s="336">
        <f>IFERROR(X9/P9,"-")</f>
        <v>173.91304347826</v>
      </c>
      <c r="Z9" s="336">
        <f>IFERROR(X9/V9,"-")</f>
        <v>20000</v>
      </c>
      <c r="AA9" s="330"/>
      <c r="AB9" s="83"/>
      <c r="AC9" s="77"/>
      <c r="AD9" s="92">
        <v>3</v>
      </c>
      <c r="AE9" s="93">
        <f>IF(P9=0,"",IF(AD9=0,"",(AD9/P9)))</f>
        <v>0.026086956521739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26</v>
      </c>
      <c r="AN9" s="99">
        <f>IF(P9=0,"",IF(AM9=0,"",(AM9/P9)))</f>
        <v>0.22608695652174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19</v>
      </c>
      <c r="AW9" s="105">
        <f>IF(P9=0,"",IF(AV9=0,"",(AV9/P9)))</f>
        <v>0.16521739130435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24</v>
      </c>
      <c r="BF9" s="111">
        <f>IF(P9=0,"",IF(BE9=0,"",(BE9/P9)))</f>
        <v>0.20869565217391</v>
      </c>
      <c r="BG9" s="110">
        <v>1</v>
      </c>
      <c r="BH9" s="112">
        <f>IFERROR(BG9/BE9,"-")</f>
        <v>0.041666666666667</v>
      </c>
      <c r="BI9" s="113">
        <v>20000</v>
      </c>
      <c r="BJ9" s="114">
        <f>IFERROR(BI9/BE9,"-")</f>
        <v>833.33333333333</v>
      </c>
      <c r="BK9" s="115"/>
      <c r="BL9" s="115"/>
      <c r="BM9" s="115">
        <v>1</v>
      </c>
      <c r="BN9" s="117">
        <v>30</v>
      </c>
      <c r="BO9" s="118">
        <f>IF(P9=0,"",IF(BN9=0,"",(BN9/P9)))</f>
        <v>0.26086956521739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10</v>
      </c>
      <c r="BX9" s="125">
        <f>IF(P9=0,"",IF(BW9=0,"",(BW9/P9)))</f>
        <v>0.08695652173913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>
        <v>3</v>
      </c>
      <c r="CG9" s="132">
        <f>IF(P9=0,"",IF(CF9=0,"",(CF9/P9)))</f>
        <v>0.026086956521739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1</v>
      </c>
      <c r="CP9" s="139">
        <v>20000</v>
      </c>
      <c r="CQ9" s="139">
        <v>20000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331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337"/>
      <c r="V10" s="25"/>
      <c r="W10" s="25"/>
      <c r="X10" s="337"/>
      <c r="Y10" s="337"/>
      <c r="Z10" s="337"/>
      <c r="AA10" s="337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332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337"/>
      <c r="V11" s="25"/>
      <c r="W11" s="25"/>
      <c r="X11" s="337"/>
      <c r="Y11" s="337"/>
      <c r="Z11" s="337"/>
      <c r="AA11" s="337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2.524</v>
      </c>
      <c r="B12" s="39"/>
      <c r="C12" s="39"/>
      <c r="D12" s="39"/>
      <c r="E12" s="39"/>
      <c r="F12" s="39"/>
      <c r="G12" s="40" t="s">
        <v>170</v>
      </c>
      <c r="H12" s="40"/>
      <c r="I12" s="40"/>
      <c r="J12" s="333">
        <f>SUM(J6:J11)</f>
        <v>250000</v>
      </c>
      <c r="K12" s="41">
        <f>SUM(K6:K11)</f>
        <v>0</v>
      </c>
      <c r="L12" s="41">
        <f>SUM(L6:L11)</f>
        <v>0</v>
      </c>
      <c r="M12" s="41">
        <f>SUM(M6:M11)</f>
        <v>825</v>
      </c>
      <c r="N12" s="41">
        <f>SUM(N6:N11)</f>
        <v>296</v>
      </c>
      <c r="O12" s="41">
        <f>SUM(O6:O11)</f>
        <v>6</v>
      </c>
      <c r="P12" s="41">
        <f>SUM(P6:P11)</f>
        <v>302</v>
      </c>
      <c r="Q12" s="42">
        <f>IFERROR(P12/M12,"-")</f>
        <v>0.36606060606061</v>
      </c>
      <c r="R12" s="76">
        <f>SUM(R6:R11)</f>
        <v>12</v>
      </c>
      <c r="S12" s="76">
        <f>SUM(S6:S11)</f>
        <v>83</v>
      </c>
      <c r="T12" s="42">
        <f>IFERROR(R12/P12,"-")</f>
        <v>0.039735099337748</v>
      </c>
      <c r="U12" s="338">
        <f>IFERROR(J12/P12,"-")</f>
        <v>827.81456953642</v>
      </c>
      <c r="V12" s="44">
        <f>SUM(V6:V11)</f>
        <v>17</v>
      </c>
      <c r="W12" s="42">
        <f>IFERROR(V12/P12,"-")</f>
        <v>0.056291390728477</v>
      </c>
      <c r="X12" s="333">
        <f>SUM(X6:X11)</f>
        <v>631000</v>
      </c>
      <c r="Y12" s="333">
        <f>IFERROR(X12/P12,"-")</f>
        <v>2089.4039735099</v>
      </c>
      <c r="Z12" s="333">
        <f>IFERROR(X12/V12,"-")</f>
        <v>37117.647058824</v>
      </c>
      <c r="AA12" s="333">
        <f>X12-J12</f>
        <v>381000</v>
      </c>
      <c r="AB12" s="45">
        <f>X12/J12</f>
        <v>2.524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7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33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34</v>
      </c>
      <c r="CM2" s="307" t="s">
        <v>35</v>
      </c>
      <c r="CN2" s="310" t="s">
        <v>36</v>
      </c>
      <c r="CO2" s="311"/>
      <c r="CP2" s="312"/>
    </row>
    <row r="3" spans="1:96" customHeight="1" ht="14.25">
      <c r="A3" s="145" t="s">
        <v>171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38</v>
      </c>
      <c r="AB3" s="319"/>
      <c r="AC3" s="319"/>
      <c r="AD3" s="319"/>
      <c r="AE3" s="319"/>
      <c r="AF3" s="319"/>
      <c r="AG3" s="319"/>
      <c r="AH3" s="319"/>
      <c r="AI3" s="319"/>
      <c r="AJ3" s="320" t="s">
        <v>39</v>
      </c>
      <c r="AK3" s="321"/>
      <c r="AL3" s="321"/>
      <c r="AM3" s="321"/>
      <c r="AN3" s="321"/>
      <c r="AO3" s="321"/>
      <c r="AP3" s="321"/>
      <c r="AQ3" s="321"/>
      <c r="AR3" s="322"/>
      <c r="AS3" s="323" t="s">
        <v>40</v>
      </c>
      <c r="AT3" s="324"/>
      <c r="AU3" s="324"/>
      <c r="AV3" s="324"/>
      <c r="AW3" s="324"/>
      <c r="AX3" s="324"/>
      <c r="AY3" s="324"/>
      <c r="AZ3" s="324"/>
      <c r="BA3" s="325"/>
      <c r="BB3" s="326" t="s">
        <v>41</v>
      </c>
      <c r="BC3" s="327"/>
      <c r="BD3" s="327"/>
      <c r="BE3" s="327"/>
      <c r="BF3" s="327"/>
      <c r="BG3" s="327"/>
      <c r="BH3" s="327"/>
      <c r="BI3" s="327"/>
      <c r="BJ3" s="328"/>
      <c r="BK3" s="313" t="s">
        <v>42</v>
      </c>
      <c r="BL3" s="314"/>
      <c r="BM3" s="314"/>
      <c r="BN3" s="314"/>
      <c r="BO3" s="314"/>
      <c r="BP3" s="314"/>
      <c r="BQ3" s="314"/>
      <c r="BR3" s="314"/>
      <c r="BS3" s="315"/>
      <c r="BT3" s="294" t="s">
        <v>43</v>
      </c>
      <c r="BU3" s="295"/>
      <c r="BV3" s="295"/>
      <c r="BW3" s="295"/>
      <c r="BX3" s="295"/>
      <c r="BY3" s="295"/>
      <c r="BZ3" s="295"/>
      <c r="CA3" s="295"/>
      <c r="CB3" s="296"/>
      <c r="CC3" s="297" t="s">
        <v>44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45</v>
      </c>
      <c r="CO3" s="301"/>
      <c r="CP3" s="302" t="s">
        <v>46</v>
      </c>
    </row>
    <row r="4" spans="1:96">
      <c r="A4" s="151"/>
      <c r="B4" s="152" t="s">
        <v>47</v>
      </c>
      <c r="C4" s="152" t="s">
        <v>172</v>
      </c>
      <c r="D4" s="153" t="s">
        <v>51</v>
      </c>
      <c r="E4" s="152" t="s">
        <v>52</v>
      </c>
      <c r="F4" s="154" t="s">
        <v>54</v>
      </c>
      <c r="G4" s="152" t="s">
        <v>4</v>
      </c>
      <c r="H4" s="152" t="s">
        <v>173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174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55</v>
      </c>
      <c r="AB4" s="158" t="s">
        <v>56</v>
      </c>
      <c r="AC4" s="158" t="s">
        <v>57</v>
      </c>
      <c r="AD4" s="158" t="s">
        <v>17</v>
      </c>
      <c r="AE4" s="158" t="s">
        <v>58</v>
      </c>
      <c r="AF4" s="158" t="s">
        <v>59</v>
      </c>
      <c r="AG4" s="158" t="s">
        <v>60</v>
      </c>
      <c r="AH4" s="158" t="s">
        <v>61</v>
      </c>
      <c r="AI4" s="158" t="s">
        <v>62</v>
      </c>
      <c r="AJ4" s="159" t="s">
        <v>55</v>
      </c>
      <c r="AK4" s="159" t="s">
        <v>56</v>
      </c>
      <c r="AL4" s="159" t="s">
        <v>57</v>
      </c>
      <c r="AM4" s="159" t="s">
        <v>17</v>
      </c>
      <c r="AN4" s="159" t="s">
        <v>58</v>
      </c>
      <c r="AO4" s="159" t="s">
        <v>59</v>
      </c>
      <c r="AP4" s="159" t="s">
        <v>60</v>
      </c>
      <c r="AQ4" s="159" t="s">
        <v>61</v>
      </c>
      <c r="AR4" s="159" t="s">
        <v>62</v>
      </c>
      <c r="AS4" s="160" t="s">
        <v>55</v>
      </c>
      <c r="AT4" s="160" t="s">
        <v>56</v>
      </c>
      <c r="AU4" s="160" t="s">
        <v>57</v>
      </c>
      <c r="AV4" s="160" t="s">
        <v>17</v>
      </c>
      <c r="AW4" s="160" t="s">
        <v>58</v>
      </c>
      <c r="AX4" s="160" t="s">
        <v>59</v>
      </c>
      <c r="AY4" s="160" t="s">
        <v>60</v>
      </c>
      <c r="AZ4" s="160" t="s">
        <v>61</v>
      </c>
      <c r="BA4" s="160" t="s">
        <v>62</v>
      </c>
      <c r="BB4" s="161" t="s">
        <v>55</v>
      </c>
      <c r="BC4" s="161" t="s">
        <v>56</v>
      </c>
      <c r="BD4" s="161" t="s">
        <v>57</v>
      </c>
      <c r="BE4" s="161" t="s">
        <v>17</v>
      </c>
      <c r="BF4" s="161" t="s">
        <v>58</v>
      </c>
      <c r="BG4" s="161" t="s">
        <v>59</v>
      </c>
      <c r="BH4" s="161" t="s">
        <v>60</v>
      </c>
      <c r="BI4" s="161" t="s">
        <v>61</v>
      </c>
      <c r="BJ4" s="161" t="s">
        <v>62</v>
      </c>
      <c r="BK4" s="162" t="s">
        <v>55</v>
      </c>
      <c r="BL4" s="162" t="s">
        <v>56</v>
      </c>
      <c r="BM4" s="162" t="s">
        <v>57</v>
      </c>
      <c r="BN4" s="162" t="s">
        <v>17</v>
      </c>
      <c r="BO4" s="162" t="s">
        <v>58</v>
      </c>
      <c r="BP4" s="162" t="s">
        <v>59</v>
      </c>
      <c r="BQ4" s="162" t="s">
        <v>60</v>
      </c>
      <c r="BR4" s="162" t="s">
        <v>61</v>
      </c>
      <c r="BS4" s="162" t="s">
        <v>62</v>
      </c>
      <c r="BT4" s="163" t="s">
        <v>55</v>
      </c>
      <c r="BU4" s="163" t="s">
        <v>56</v>
      </c>
      <c r="BV4" s="163" t="s">
        <v>57</v>
      </c>
      <c r="BW4" s="163" t="s">
        <v>17</v>
      </c>
      <c r="BX4" s="163" t="s">
        <v>58</v>
      </c>
      <c r="BY4" s="163" t="s">
        <v>59</v>
      </c>
      <c r="BZ4" s="163" t="s">
        <v>60</v>
      </c>
      <c r="CA4" s="163" t="s">
        <v>61</v>
      </c>
      <c r="CB4" s="163" t="s">
        <v>62</v>
      </c>
      <c r="CC4" s="164" t="s">
        <v>55</v>
      </c>
      <c r="CD4" s="164" t="s">
        <v>56</v>
      </c>
      <c r="CE4" s="164" t="s">
        <v>57</v>
      </c>
      <c r="CF4" s="164" t="s">
        <v>17</v>
      </c>
      <c r="CG4" s="164" t="s">
        <v>58</v>
      </c>
      <c r="CH4" s="164" t="s">
        <v>59</v>
      </c>
      <c r="CI4" s="164" t="s">
        <v>60</v>
      </c>
      <c r="CJ4" s="164" t="s">
        <v>61</v>
      </c>
      <c r="CK4" s="164" t="s">
        <v>62</v>
      </c>
      <c r="CL4" s="306"/>
      <c r="CM4" s="309"/>
      <c r="CN4" s="165" t="s">
        <v>63</v>
      </c>
      <c r="CO4" s="165" t="s">
        <v>64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>
        <f>Y6</f>
        <v>1.9605734767025</v>
      </c>
      <c r="B6" s="347" t="s">
        <v>175</v>
      </c>
      <c r="C6" s="347" t="s">
        <v>176</v>
      </c>
      <c r="D6" s="347" t="s">
        <v>177</v>
      </c>
      <c r="E6" s="175" t="s">
        <v>178</v>
      </c>
      <c r="F6" s="175" t="s">
        <v>179</v>
      </c>
      <c r="G6" s="340">
        <v>279000</v>
      </c>
      <c r="H6" s="340">
        <v>1500</v>
      </c>
      <c r="I6" s="176">
        <v>0</v>
      </c>
      <c r="J6" s="176">
        <v>0</v>
      </c>
      <c r="K6" s="176">
        <v>1069</v>
      </c>
      <c r="L6" s="177">
        <v>186</v>
      </c>
      <c r="M6" s="178">
        <v>140</v>
      </c>
      <c r="N6" s="179">
        <f>IFERROR(L6/K6,"-")</f>
        <v>0.17399438727783</v>
      </c>
      <c r="O6" s="176">
        <v>2</v>
      </c>
      <c r="P6" s="176">
        <v>70</v>
      </c>
      <c r="Q6" s="179">
        <f>IFERROR(O6/L6,"-")</f>
        <v>0.010752688172043</v>
      </c>
      <c r="R6" s="180">
        <f>IFERROR(G6/SUM(L6:L6),"-")</f>
        <v>1500</v>
      </c>
      <c r="S6" s="181">
        <v>13</v>
      </c>
      <c r="T6" s="179">
        <f>IF(L6=0,"-",S6/L6)</f>
        <v>0.06989247311828</v>
      </c>
      <c r="U6" s="345">
        <v>547000</v>
      </c>
      <c r="V6" s="346">
        <f>IFERROR(U6/L6,"-")</f>
        <v>2940.8602150538</v>
      </c>
      <c r="W6" s="346">
        <f>IFERROR(U6/S6,"-")</f>
        <v>42076.923076923</v>
      </c>
      <c r="X6" s="340">
        <f>SUM(U6:U6)-SUM(G6:G6)</f>
        <v>268000</v>
      </c>
      <c r="Y6" s="183">
        <f>SUM(U6:U6)/SUM(G6:G6)</f>
        <v>1.9605734767025</v>
      </c>
      <c r="AA6" s="184">
        <v>46</v>
      </c>
      <c r="AB6" s="185">
        <f>IF(L6=0,"",IF(AA6=0,"",(AA6/L6)))</f>
        <v>0.24731182795699</v>
      </c>
      <c r="AC6" s="184"/>
      <c r="AD6" s="186">
        <f>IFERROR(AC6/AA6,"-")</f>
        <v>0</v>
      </c>
      <c r="AE6" s="187"/>
      <c r="AF6" s="188">
        <f>IFERROR(AE6/AA6,"-")</f>
        <v>0</v>
      </c>
      <c r="AG6" s="189"/>
      <c r="AH6" s="189"/>
      <c r="AI6" s="189"/>
      <c r="AJ6" s="190">
        <v>39</v>
      </c>
      <c r="AK6" s="191">
        <f>IF(L6=0,"",IF(AJ6=0,"",(AJ6/L6)))</f>
        <v>0.20967741935484</v>
      </c>
      <c r="AL6" s="190"/>
      <c r="AM6" s="192">
        <f>IFERROR(AL6/AJ6,"-")</f>
        <v>0</v>
      </c>
      <c r="AN6" s="193"/>
      <c r="AO6" s="194">
        <f>IFERROR(AN6/AJ6,"-")</f>
        <v>0</v>
      </c>
      <c r="AP6" s="195"/>
      <c r="AQ6" s="195"/>
      <c r="AR6" s="195"/>
      <c r="AS6" s="196">
        <v>20</v>
      </c>
      <c r="AT6" s="197">
        <f>IF(L6=0,"",IF(AS6=0,"",(AS6/L6)))</f>
        <v>0.10752688172043</v>
      </c>
      <c r="AU6" s="196"/>
      <c r="AV6" s="198">
        <f>IFERROR(AU6/AS6,"-")</f>
        <v>0</v>
      </c>
      <c r="AW6" s="199"/>
      <c r="AX6" s="200">
        <f>IFERROR(AW6/AS6,"-")</f>
        <v>0</v>
      </c>
      <c r="AY6" s="201"/>
      <c r="AZ6" s="201"/>
      <c r="BA6" s="201"/>
      <c r="BB6" s="202">
        <v>45</v>
      </c>
      <c r="BC6" s="203">
        <f>IF(L6=0,"",IF(BB6=0,"",(BB6/L6)))</f>
        <v>0.24193548387097</v>
      </c>
      <c r="BD6" s="202">
        <v>2</v>
      </c>
      <c r="BE6" s="204">
        <f>IFERROR(BD6/BB6,"-")</f>
        <v>0.044444444444444</v>
      </c>
      <c r="BF6" s="205">
        <v>26000</v>
      </c>
      <c r="BG6" s="206">
        <f>IFERROR(BF6/BB6,"-")</f>
        <v>577.77777777778</v>
      </c>
      <c r="BH6" s="207">
        <v>1</v>
      </c>
      <c r="BI6" s="207"/>
      <c r="BJ6" s="207">
        <v>1</v>
      </c>
      <c r="BK6" s="208">
        <v>25</v>
      </c>
      <c r="BL6" s="209">
        <f>IF(L6=0,"",IF(BK6=0,"",(BK6/L6)))</f>
        <v>0.13440860215054</v>
      </c>
      <c r="BM6" s="210">
        <v>8</v>
      </c>
      <c r="BN6" s="211">
        <f>IFERROR(BM6/BK6,"-")</f>
        <v>0.32</v>
      </c>
      <c r="BO6" s="212">
        <v>67000</v>
      </c>
      <c r="BP6" s="213">
        <f>IFERROR(BO6/BK6,"-")</f>
        <v>2680</v>
      </c>
      <c r="BQ6" s="214">
        <v>4</v>
      </c>
      <c r="BR6" s="214"/>
      <c r="BS6" s="214">
        <v>4</v>
      </c>
      <c r="BT6" s="215">
        <v>9</v>
      </c>
      <c r="BU6" s="216">
        <f>IF(L6=0,"",IF(BT6=0,"",(BT6/L6)))</f>
        <v>0.048387096774194</v>
      </c>
      <c r="BV6" s="217">
        <v>2</v>
      </c>
      <c r="BW6" s="218">
        <f>IFERROR(BV6/BT6,"-")</f>
        <v>0.22222222222222</v>
      </c>
      <c r="BX6" s="219">
        <v>451000</v>
      </c>
      <c r="BY6" s="220">
        <f>IFERROR(BX6/BT6,"-")</f>
        <v>50111.111111111</v>
      </c>
      <c r="BZ6" s="221">
        <v>1</v>
      </c>
      <c r="CA6" s="221"/>
      <c r="CB6" s="221">
        <v>1</v>
      </c>
      <c r="CC6" s="222">
        <v>2</v>
      </c>
      <c r="CD6" s="223">
        <f>IF(L6=0,"",IF(CC6=0,"",(CC6/L6)))</f>
        <v>0.010752688172043</v>
      </c>
      <c r="CE6" s="224">
        <v>1</v>
      </c>
      <c r="CF6" s="225">
        <f>IFERROR(CE6/CC6,"-")</f>
        <v>0.5</v>
      </c>
      <c r="CG6" s="226">
        <v>3000</v>
      </c>
      <c r="CH6" s="227">
        <f>IFERROR(CG6/CC6,"-")</f>
        <v>1500</v>
      </c>
      <c r="CI6" s="228">
        <v>1</v>
      </c>
      <c r="CJ6" s="228"/>
      <c r="CK6" s="228"/>
      <c r="CL6" s="229">
        <v>13</v>
      </c>
      <c r="CM6" s="230">
        <v>547000</v>
      </c>
      <c r="CN6" s="230">
        <v>448000</v>
      </c>
      <c r="CO6" s="230"/>
      <c r="CP6" s="231" t="str">
        <f>IF(AND(CN6=0,CO6=0),"",IF(AND(CN6&lt;=100000,CO6&lt;=100000),"",IF(CN6/CM6&gt;0.7,"男高",IF(CO6/CM6&gt;0.7,"女高",""))))</f>
        <v>男高</v>
      </c>
    </row>
    <row r="7" spans="1:96">
      <c r="A7" s="174" t="str">
        <f>Y7</f>
        <v>0</v>
      </c>
      <c r="B7" s="347" t="s">
        <v>180</v>
      </c>
      <c r="C7" s="347" t="s">
        <v>176</v>
      </c>
      <c r="D7" s="347" t="s">
        <v>181</v>
      </c>
      <c r="E7" s="175" t="s">
        <v>182</v>
      </c>
      <c r="F7" s="175" t="s">
        <v>179</v>
      </c>
      <c r="G7" s="340">
        <v>0</v>
      </c>
      <c r="H7" s="340">
        <v>1500</v>
      </c>
      <c r="I7" s="176">
        <v>0</v>
      </c>
      <c r="J7" s="176">
        <v>0</v>
      </c>
      <c r="K7" s="176">
        <v>0</v>
      </c>
      <c r="L7" s="177">
        <v>0</v>
      </c>
      <c r="M7" s="178">
        <v>0</v>
      </c>
      <c r="N7" s="179" t="str">
        <f>IFERROR(L7/K7,"-")</f>
        <v>-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174">
        <f>Y8</f>
        <v>0</v>
      </c>
      <c r="B8" s="347" t="s">
        <v>183</v>
      </c>
      <c r="C8" s="347" t="s">
        <v>184</v>
      </c>
      <c r="D8" s="347" t="s">
        <v>185</v>
      </c>
      <c r="E8" s="175" t="s">
        <v>186</v>
      </c>
      <c r="F8" s="175" t="s">
        <v>179</v>
      </c>
      <c r="G8" s="340">
        <v>2500</v>
      </c>
      <c r="H8" s="340">
        <v>2500</v>
      </c>
      <c r="I8" s="176">
        <v>0</v>
      </c>
      <c r="J8" s="176">
        <v>0</v>
      </c>
      <c r="K8" s="176">
        <v>1404</v>
      </c>
      <c r="L8" s="177">
        <v>1</v>
      </c>
      <c r="M8" s="178">
        <v>1</v>
      </c>
      <c r="N8" s="179">
        <f>IFERROR(L8/K8,"-")</f>
        <v>0.00071225071225071</v>
      </c>
      <c r="O8" s="176">
        <v>0</v>
      </c>
      <c r="P8" s="176">
        <v>0</v>
      </c>
      <c r="Q8" s="179">
        <f>IFERROR(O8/L8,"-")</f>
        <v>0</v>
      </c>
      <c r="R8" s="180">
        <f>IFERROR(G8/SUM(L8:L8),"-")</f>
        <v>2500</v>
      </c>
      <c r="S8" s="181">
        <v>0</v>
      </c>
      <c r="T8" s="179">
        <f>IF(L8=0,"-",S8/L8)</f>
        <v>0</v>
      </c>
      <c r="U8" s="345"/>
      <c r="V8" s="346">
        <f>IFERROR(U8/L8,"-")</f>
        <v>0</v>
      </c>
      <c r="W8" s="346" t="str">
        <f>IFERROR(U8/S8,"-")</f>
        <v>-</v>
      </c>
      <c r="X8" s="340">
        <f>SUM(U8:U8)-SUM(G8:G8)</f>
        <v>-2500</v>
      </c>
      <c r="Y8" s="183">
        <f>SUM(U8:U8)/SUM(G8:G8)</f>
        <v>0</v>
      </c>
      <c r="AA8" s="184"/>
      <c r="AB8" s="185">
        <f>IF(L8=0,"",IF(AA8=0,"",(AA8/L8)))</f>
        <v>0</v>
      </c>
      <c r="AC8" s="184"/>
      <c r="AD8" s="186" t="str">
        <f>IFERROR(AC8/AA8,"-")</f>
        <v>-</v>
      </c>
      <c r="AE8" s="187"/>
      <c r="AF8" s="188" t="str">
        <f>IFERROR(AE8/AA8,"-")</f>
        <v>-</v>
      </c>
      <c r="AG8" s="189"/>
      <c r="AH8" s="189"/>
      <c r="AI8" s="189"/>
      <c r="AJ8" s="190">
        <v>1</v>
      </c>
      <c r="AK8" s="191">
        <f>IF(L8=0,"",IF(AJ8=0,"",(AJ8/L8)))</f>
        <v>1</v>
      </c>
      <c r="AL8" s="190"/>
      <c r="AM8" s="192">
        <f>IFERROR(AL8/AJ8,"-")</f>
        <v>0</v>
      </c>
      <c r="AN8" s="193"/>
      <c r="AO8" s="194">
        <f>IFERROR(AN8/AJ8,"-")</f>
        <v>0</v>
      </c>
      <c r="AP8" s="195"/>
      <c r="AQ8" s="195"/>
      <c r="AR8" s="195"/>
      <c r="AS8" s="196"/>
      <c r="AT8" s="197">
        <f>IF(L8=0,"",IF(AS8=0,"",(AS8/L8)))</f>
        <v>0</v>
      </c>
      <c r="AU8" s="196"/>
      <c r="AV8" s="198" t="str">
        <f>IFERROR(AU8/AS8,"-")</f>
        <v>-</v>
      </c>
      <c r="AW8" s="199"/>
      <c r="AX8" s="200" t="str">
        <f>IFERROR(AW8/AS8,"-")</f>
        <v>-</v>
      </c>
      <c r="AY8" s="201"/>
      <c r="AZ8" s="201"/>
      <c r="BA8" s="201"/>
      <c r="BB8" s="202"/>
      <c r="BC8" s="203">
        <f>IF(L8=0,"",IF(BB8=0,"",(BB8/L8)))</f>
        <v>0</v>
      </c>
      <c r="BD8" s="202"/>
      <c r="BE8" s="204" t="str">
        <f>IFERROR(BD8/BB8,"-")</f>
        <v>-</v>
      </c>
      <c r="BF8" s="205"/>
      <c r="BG8" s="206" t="str">
        <f>IFERROR(BF8/BB8,"-")</f>
        <v>-</v>
      </c>
      <c r="BH8" s="207"/>
      <c r="BI8" s="207"/>
      <c r="BJ8" s="207"/>
      <c r="BK8" s="208"/>
      <c r="BL8" s="209">
        <f>IF(L8=0,"",IF(BK8=0,"",(BK8/L8)))</f>
        <v>0</v>
      </c>
      <c r="BM8" s="210"/>
      <c r="BN8" s="211" t="str">
        <f>IFERROR(BM8/BK8,"-")</f>
        <v>-</v>
      </c>
      <c r="BO8" s="212"/>
      <c r="BP8" s="213" t="str">
        <f>IFERROR(BO8/BK8,"-")</f>
        <v>-</v>
      </c>
      <c r="BQ8" s="214"/>
      <c r="BR8" s="214"/>
      <c r="BS8" s="214"/>
      <c r="BT8" s="215"/>
      <c r="BU8" s="216">
        <f>IF(L8=0,"",IF(BT8=0,"",(BT8/L8)))</f>
        <v>0</v>
      </c>
      <c r="BV8" s="217"/>
      <c r="BW8" s="218" t="str">
        <f>IFERROR(BV8/BT8,"-")</f>
        <v>-</v>
      </c>
      <c r="BX8" s="219"/>
      <c r="BY8" s="220" t="str">
        <f>IFERROR(BX8/BT8,"-")</f>
        <v>-</v>
      </c>
      <c r="BZ8" s="221"/>
      <c r="CA8" s="221"/>
      <c r="CB8" s="221"/>
      <c r="CC8" s="222"/>
      <c r="CD8" s="223">
        <f>IF(L8=0,"",IF(CC8=0,"",(CC8/L8)))</f>
        <v>0</v>
      </c>
      <c r="CE8" s="224"/>
      <c r="CF8" s="225" t="str">
        <f>IFERROR(CE8/CC8,"-")</f>
        <v>-</v>
      </c>
      <c r="CG8" s="226"/>
      <c r="CH8" s="227" t="str">
        <f>IFERROR(CG8/CC8,"-")</f>
        <v>-</v>
      </c>
      <c r="CI8" s="228"/>
      <c r="CJ8" s="228"/>
      <c r="CK8" s="228"/>
      <c r="CL8" s="229">
        <v>0</v>
      </c>
      <c r="CM8" s="230"/>
      <c r="CN8" s="230"/>
      <c r="CO8" s="230"/>
      <c r="CP8" s="231" t="str">
        <f>IF(AND(CN8=0,CO8=0),"",IF(AND(CN8&lt;=100000,CO8&lt;=100000),"",IF(CN8/CM8&gt;0.7,"男高",IF(CO8/CM8&gt;0.7,"女高",""))))</f>
        <v/>
      </c>
    </row>
    <row r="9" spans="1:96">
      <c r="A9" s="174" t="str">
        <f>Y9</f>
        <v>0</v>
      </c>
      <c r="B9" s="347" t="s">
        <v>187</v>
      </c>
      <c r="C9" s="347"/>
      <c r="D9" s="347" t="s">
        <v>188</v>
      </c>
      <c r="E9" s="175" t="s">
        <v>189</v>
      </c>
      <c r="F9" s="175" t="s">
        <v>179</v>
      </c>
      <c r="G9" s="340">
        <v>0</v>
      </c>
      <c r="H9" s="340"/>
      <c r="I9" s="176">
        <v>0</v>
      </c>
      <c r="J9" s="176">
        <v>0</v>
      </c>
      <c r="K9" s="176">
        <v>0</v>
      </c>
      <c r="L9" s="177">
        <v>11</v>
      </c>
      <c r="M9" s="178">
        <v>11</v>
      </c>
      <c r="N9" s="179" t="str">
        <f>IFERROR(L9/K9,"-")</f>
        <v>-</v>
      </c>
      <c r="O9" s="176">
        <v>0</v>
      </c>
      <c r="P9" s="176">
        <v>3</v>
      </c>
      <c r="Q9" s="179">
        <f>IFERROR(O9/L9,"-")</f>
        <v>0</v>
      </c>
      <c r="R9" s="180">
        <f>IFERROR(G9/SUM(L9:L9),"-")</f>
        <v>0</v>
      </c>
      <c r="S9" s="181">
        <v>0</v>
      </c>
      <c r="T9" s="179">
        <f>IF(L9=0,"-",S9/L9)</f>
        <v>0</v>
      </c>
      <c r="U9" s="345"/>
      <c r="V9" s="346">
        <f>IFERROR(U9/L9,"-")</f>
        <v>0</v>
      </c>
      <c r="W9" s="346" t="str">
        <f>IFERROR(U9/S9,"-")</f>
        <v>-</v>
      </c>
      <c r="X9" s="340">
        <f>SUM(U9:U9)-SUM(G9:G9)</f>
        <v>0</v>
      </c>
      <c r="Y9" s="183" t="str">
        <f>SUM(U9:U9)/SUM(G9:G9)</f>
        <v>0</v>
      </c>
      <c r="AA9" s="184"/>
      <c r="AB9" s="185">
        <f>IF(L9=0,"",IF(AA9=0,"",(AA9/L9)))</f>
        <v>0</v>
      </c>
      <c r="AC9" s="184"/>
      <c r="AD9" s="186" t="str">
        <f>IFERROR(AC9/AA9,"-")</f>
        <v>-</v>
      </c>
      <c r="AE9" s="187"/>
      <c r="AF9" s="188" t="str">
        <f>IFERROR(AE9/AA9,"-")</f>
        <v>-</v>
      </c>
      <c r="AG9" s="189"/>
      <c r="AH9" s="189"/>
      <c r="AI9" s="189"/>
      <c r="AJ9" s="190"/>
      <c r="AK9" s="191">
        <f>IF(L9=0,"",IF(AJ9=0,"",(AJ9/L9)))</f>
        <v>0</v>
      </c>
      <c r="AL9" s="190"/>
      <c r="AM9" s="192" t="str">
        <f>IFERROR(AL9/AJ9,"-")</f>
        <v>-</v>
      </c>
      <c r="AN9" s="193"/>
      <c r="AO9" s="194" t="str">
        <f>IFERROR(AN9/AJ9,"-")</f>
        <v>-</v>
      </c>
      <c r="AP9" s="195"/>
      <c r="AQ9" s="195"/>
      <c r="AR9" s="195"/>
      <c r="AS9" s="196">
        <v>2</v>
      </c>
      <c r="AT9" s="197">
        <f>IF(L9=0,"",IF(AS9=0,"",(AS9/L9)))</f>
        <v>0.18181818181818</v>
      </c>
      <c r="AU9" s="196"/>
      <c r="AV9" s="198">
        <f>IFERROR(AU9/AS9,"-")</f>
        <v>0</v>
      </c>
      <c r="AW9" s="199"/>
      <c r="AX9" s="200">
        <f>IFERROR(AW9/AS9,"-")</f>
        <v>0</v>
      </c>
      <c r="AY9" s="201"/>
      <c r="AZ9" s="201"/>
      <c r="BA9" s="201"/>
      <c r="BB9" s="202">
        <v>1</v>
      </c>
      <c r="BC9" s="203">
        <f>IF(L9=0,"",IF(BB9=0,"",(BB9/L9)))</f>
        <v>0.090909090909091</v>
      </c>
      <c r="BD9" s="202"/>
      <c r="BE9" s="204">
        <f>IFERROR(BD9/BB9,"-")</f>
        <v>0</v>
      </c>
      <c r="BF9" s="205"/>
      <c r="BG9" s="206">
        <f>IFERROR(BF9/BB9,"-")</f>
        <v>0</v>
      </c>
      <c r="BH9" s="207"/>
      <c r="BI9" s="207"/>
      <c r="BJ9" s="207"/>
      <c r="BK9" s="208">
        <v>6</v>
      </c>
      <c r="BL9" s="209">
        <f>IF(L9=0,"",IF(BK9=0,"",(BK9/L9)))</f>
        <v>0.54545454545455</v>
      </c>
      <c r="BM9" s="210"/>
      <c r="BN9" s="211">
        <f>IFERROR(BM9/BK9,"-")</f>
        <v>0</v>
      </c>
      <c r="BO9" s="212"/>
      <c r="BP9" s="213">
        <f>IFERROR(BO9/BK9,"-")</f>
        <v>0</v>
      </c>
      <c r="BQ9" s="214"/>
      <c r="BR9" s="214"/>
      <c r="BS9" s="214"/>
      <c r="BT9" s="215">
        <v>2</v>
      </c>
      <c r="BU9" s="216">
        <f>IF(L9=0,"",IF(BT9=0,"",(BT9/L9)))</f>
        <v>0.18181818181818</v>
      </c>
      <c r="BV9" s="217"/>
      <c r="BW9" s="218">
        <f>IFERROR(BV9/BT9,"-")</f>
        <v>0</v>
      </c>
      <c r="BX9" s="219"/>
      <c r="BY9" s="220">
        <f>IFERROR(BX9/BT9,"-")</f>
        <v>0</v>
      </c>
      <c r="BZ9" s="221"/>
      <c r="CA9" s="221"/>
      <c r="CB9" s="221"/>
      <c r="CC9" s="222"/>
      <c r="CD9" s="223">
        <f>IF(L9=0,"",IF(CC9=0,"",(CC9/L9)))</f>
        <v>0</v>
      </c>
      <c r="CE9" s="224"/>
      <c r="CF9" s="225" t="str">
        <f>IFERROR(CE9/CC9,"-")</f>
        <v>-</v>
      </c>
      <c r="CG9" s="226"/>
      <c r="CH9" s="227" t="str">
        <f>IFERROR(CG9/CC9,"-")</f>
        <v>-</v>
      </c>
      <c r="CI9" s="228"/>
      <c r="CJ9" s="228"/>
      <c r="CK9" s="228"/>
      <c r="CL9" s="229">
        <v>0</v>
      </c>
      <c r="CM9" s="230"/>
      <c r="CN9" s="230"/>
      <c r="CO9" s="230"/>
      <c r="CP9" s="231" t="str">
        <f>IF(AND(CN9=0,CO9=0),"",IF(AND(CN9&lt;=100000,CO9&lt;=100000),"",IF(CN9/CM9&gt;0.7,"男高",IF(CO9/CM9&gt;0.7,"女高",""))))</f>
        <v/>
      </c>
    </row>
    <row r="10" spans="1:96">
      <c r="A10" s="232"/>
      <c r="B10" s="151"/>
      <c r="C10" s="233"/>
      <c r="D10" s="234"/>
      <c r="E10" s="175"/>
      <c r="F10" s="175"/>
      <c r="G10" s="341"/>
      <c r="H10" s="341"/>
      <c r="I10" s="235"/>
      <c r="J10" s="235"/>
      <c r="K10" s="176"/>
      <c r="L10" s="176"/>
      <c r="M10" s="176"/>
      <c r="N10" s="236"/>
      <c r="O10" s="236"/>
      <c r="P10" s="176"/>
      <c r="Q10" s="236"/>
      <c r="R10" s="182"/>
      <c r="S10" s="182"/>
      <c r="T10" s="182"/>
      <c r="U10" s="345"/>
      <c r="V10" s="345"/>
      <c r="W10" s="345"/>
      <c r="X10" s="345"/>
      <c r="Y10" s="236"/>
      <c r="Z10" s="172"/>
      <c r="AA10" s="237"/>
      <c r="AB10" s="238"/>
      <c r="AC10" s="237"/>
      <c r="AD10" s="239"/>
      <c r="AE10" s="240"/>
      <c r="AF10" s="241"/>
      <c r="AG10" s="242"/>
      <c r="AH10" s="242"/>
      <c r="AI10" s="242"/>
      <c r="AJ10" s="237"/>
      <c r="AK10" s="238"/>
      <c r="AL10" s="237"/>
      <c r="AM10" s="239"/>
      <c r="AN10" s="240"/>
      <c r="AO10" s="241"/>
      <c r="AP10" s="242"/>
      <c r="AQ10" s="242"/>
      <c r="AR10" s="242"/>
      <c r="AS10" s="237"/>
      <c r="AT10" s="238"/>
      <c r="AU10" s="237"/>
      <c r="AV10" s="239"/>
      <c r="AW10" s="240"/>
      <c r="AX10" s="241"/>
      <c r="AY10" s="242"/>
      <c r="AZ10" s="242"/>
      <c r="BA10" s="242"/>
      <c r="BB10" s="237"/>
      <c r="BC10" s="238"/>
      <c r="BD10" s="237"/>
      <c r="BE10" s="239"/>
      <c r="BF10" s="240"/>
      <c r="BG10" s="241"/>
      <c r="BH10" s="242"/>
      <c r="BI10" s="242"/>
      <c r="BJ10" s="242"/>
      <c r="BK10" s="173"/>
      <c r="BL10" s="243"/>
      <c r="BM10" s="237"/>
      <c r="BN10" s="239"/>
      <c r="BO10" s="240"/>
      <c r="BP10" s="241"/>
      <c r="BQ10" s="242"/>
      <c r="BR10" s="242"/>
      <c r="BS10" s="242"/>
      <c r="BT10" s="173"/>
      <c r="BU10" s="243"/>
      <c r="BV10" s="237"/>
      <c r="BW10" s="239"/>
      <c r="BX10" s="240"/>
      <c r="BY10" s="241"/>
      <c r="BZ10" s="242"/>
      <c r="CA10" s="242"/>
      <c r="CB10" s="242"/>
      <c r="CC10" s="173"/>
      <c r="CD10" s="243"/>
      <c r="CE10" s="237"/>
      <c r="CF10" s="239"/>
      <c r="CG10" s="240"/>
      <c r="CH10" s="241"/>
      <c r="CI10" s="242"/>
      <c r="CJ10" s="242"/>
      <c r="CK10" s="242"/>
      <c r="CL10" s="244"/>
      <c r="CM10" s="240"/>
      <c r="CN10" s="240"/>
      <c r="CO10" s="240"/>
      <c r="CP10" s="245"/>
    </row>
    <row r="11" spans="1:96">
      <c r="A11" s="232"/>
      <c r="B11" s="246"/>
      <c r="C11" s="176"/>
      <c r="D11" s="176"/>
      <c r="E11" s="247"/>
      <c r="F11" s="248"/>
      <c r="G11" s="342"/>
      <c r="H11" s="342"/>
      <c r="I11" s="235"/>
      <c r="J11" s="235"/>
      <c r="K11" s="176"/>
      <c r="L11" s="176"/>
      <c r="M11" s="176"/>
      <c r="N11" s="236"/>
      <c r="O11" s="236"/>
      <c r="P11" s="176"/>
      <c r="Q11" s="236"/>
      <c r="R11" s="182"/>
      <c r="S11" s="182"/>
      <c r="T11" s="182"/>
      <c r="U11" s="345"/>
      <c r="V11" s="345"/>
      <c r="W11" s="345"/>
      <c r="X11" s="345"/>
      <c r="Y11" s="236"/>
      <c r="Z11" s="249"/>
      <c r="AA11" s="237"/>
      <c r="AB11" s="238"/>
      <c r="AC11" s="237"/>
      <c r="AD11" s="239"/>
      <c r="AE11" s="240"/>
      <c r="AF11" s="241"/>
      <c r="AG11" s="242"/>
      <c r="AH11" s="242"/>
      <c r="AI11" s="242"/>
      <c r="AJ11" s="237"/>
      <c r="AK11" s="238"/>
      <c r="AL11" s="237"/>
      <c r="AM11" s="239"/>
      <c r="AN11" s="240"/>
      <c r="AO11" s="241"/>
      <c r="AP11" s="242"/>
      <c r="AQ11" s="242"/>
      <c r="AR11" s="242"/>
      <c r="AS11" s="237"/>
      <c r="AT11" s="238"/>
      <c r="AU11" s="237"/>
      <c r="AV11" s="239"/>
      <c r="AW11" s="240"/>
      <c r="AX11" s="241"/>
      <c r="AY11" s="242"/>
      <c r="AZ11" s="242"/>
      <c r="BA11" s="242"/>
      <c r="BB11" s="237"/>
      <c r="BC11" s="238"/>
      <c r="BD11" s="237"/>
      <c r="BE11" s="239"/>
      <c r="BF11" s="240"/>
      <c r="BG11" s="241"/>
      <c r="BH11" s="242"/>
      <c r="BI11" s="242"/>
      <c r="BJ11" s="242"/>
      <c r="BK11" s="173"/>
      <c r="BL11" s="243"/>
      <c r="BM11" s="237"/>
      <c r="BN11" s="239"/>
      <c r="BO11" s="240"/>
      <c r="BP11" s="241"/>
      <c r="BQ11" s="242"/>
      <c r="BR11" s="242"/>
      <c r="BS11" s="242"/>
      <c r="BT11" s="173"/>
      <c r="BU11" s="243"/>
      <c r="BV11" s="237"/>
      <c r="BW11" s="239"/>
      <c r="BX11" s="240"/>
      <c r="BY11" s="241"/>
      <c r="BZ11" s="242"/>
      <c r="CA11" s="242"/>
      <c r="CB11" s="242"/>
      <c r="CC11" s="173"/>
      <c r="CD11" s="243"/>
      <c r="CE11" s="237"/>
      <c r="CF11" s="239"/>
      <c r="CG11" s="240"/>
      <c r="CH11" s="241"/>
      <c r="CI11" s="242"/>
      <c r="CJ11" s="242"/>
      <c r="CK11" s="242"/>
      <c r="CL11" s="244"/>
      <c r="CM11" s="240"/>
      <c r="CN11" s="240"/>
      <c r="CO11" s="240"/>
      <c r="CP11" s="245"/>
    </row>
    <row r="12" spans="1:96">
      <c r="A12" s="166">
        <f>Y12</f>
        <v>1.943161634103</v>
      </c>
      <c r="B12" s="250"/>
      <c r="C12" s="250"/>
      <c r="D12" s="250"/>
      <c r="E12" s="251" t="s">
        <v>190</v>
      </c>
      <c r="F12" s="251"/>
      <c r="G12" s="343">
        <f>SUM(G6:G11)</f>
        <v>281500</v>
      </c>
      <c r="H12" s="343"/>
      <c r="I12" s="250">
        <f>SUM(I6:I11)</f>
        <v>0</v>
      </c>
      <c r="J12" s="250">
        <f>SUM(J6:J11)</f>
        <v>0</v>
      </c>
      <c r="K12" s="250">
        <f>SUM(K6:K11)</f>
        <v>2473</v>
      </c>
      <c r="L12" s="250">
        <f>SUM(L6:L11)</f>
        <v>198</v>
      </c>
      <c r="M12" s="250">
        <f>SUM(M6:M11)</f>
        <v>152</v>
      </c>
      <c r="N12" s="252">
        <f>IFERROR(L12/K12,"-")</f>
        <v>0.080064698746462</v>
      </c>
      <c r="O12" s="253">
        <f>SUM(O6:O11)</f>
        <v>2</v>
      </c>
      <c r="P12" s="253">
        <f>SUM(P6:P11)</f>
        <v>73</v>
      </c>
      <c r="Q12" s="252">
        <f>IFERROR(O12/L12,"-")</f>
        <v>0.01010101010101</v>
      </c>
      <c r="R12" s="254">
        <f>IFERROR(G12/L12,"-")</f>
        <v>1421.7171717172</v>
      </c>
      <c r="S12" s="255">
        <f>SUM(S6:S11)</f>
        <v>13</v>
      </c>
      <c r="T12" s="252">
        <f>IFERROR(S12/L12,"-")</f>
        <v>0.065656565656566</v>
      </c>
      <c r="U12" s="343">
        <f>SUM(U6:U11)</f>
        <v>547000</v>
      </c>
      <c r="V12" s="343">
        <f>IFERROR(U12/L12,"-")</f>
        <v>2762.6262626263</v>
      </c>
      <c r="W12" s="343">
        <f>IFERROR(U12/S12,"-")</f>
        <v>42076.923076923</v>
      </c>
      <c r="X12" s="343">
        <f>U12-G12</f>
        <v>265500</v>
      </c>
      <c r="Y12" s="256">
        <f>U12/G12</f>
        <v>1.943161634103</v>
      </c>
      <c r="Z12" s="257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  <c r="CO12" s="258"/>
      <c r="CP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8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33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34</v>
      </c>
      <c r="CK2" s="307" t="s">
        <v>35</v>
      </c>
      <c r="CL2" s="310" t="s">
        <v>36</v>
      </c>
      <c r="CM2" s="311"/>
      <c r="CN2" s="312"/>
    </row>
    <row r="3" spans="1:94" customHeight="1" ht="14.25">
      <c r="A3" s="145" t="s">
        <v>191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38</v>
      </c>
      <c r="Z3" s="319"/>
      <c r="AA3" s="319"/>
      <c r="AB3" s="319"/>
      <c r="AC3" s="319"/>
      <c r="AD3" s="319"/>
      <c r="AE3" s="319"/>
      <c r="AF3" s="319"/>
      <c r="AG3" s="319"/>
      <c r="AH3" s="320" t="s">
        <v>39</v>
      </c>
      <c r="AI3" s="321"/>
      <c r="AJ3" s="321"/>
      <c r="AK3" s="321"/>
      <c r="AL3" s="321"/>
      <c r="AM3" s="321"/>
      <c r="AN3" s="321"/>
      <c r="AO3" s="321"/>
      <c r="AP3" s="322"/>
      <c r="AQ3" s="323" t="s">
        <v>40</v>
      </c>
      <c r="AR3" s="324"/>
      <c r="AS3" s="324"/>
      <c r="AT3" s="324"/>
      <c r="AU3" s="324"/>
      <c r="AV3" s="324"/>
      <c r="AW3" s="324"/>
      <c r="AX3" s="324"/>
      <c r="AY3" s="325"/>
      <c r="AZ3" s="326" t="s">
        <v>41</v>
      </c>
      <c r="BA3" s="327"/>
      <c r="BB3" s="327"/>
      <c r="BC3" s="327"/>
      <c r="BD3" s="327"/>
      <c r="BE3" s="327"/>
      <c r="BF3" s="327"/>
      <c r="BG3" s="327"/>
      <c r="BH3" s="328"/>
      <c r="BI3" s="313" t="s">
        <v>42</v>
      </c>
      <c r="BJ3" s="314"/>
      <c r="BK3" s="314"/>
      <c r="BL3" s="314"/>
      <c r="BM3" s="314"/>
      <c r="BN3" s="314"/>
      <c r="BO3" s="314"/>
      <c r="BP3" s="314"/>
      <c r="BQ3" s="315"/>
      <c r="BR3" s="294" t="s">
        <v>43</v>
      </c>
      <c r="BS3" s="295"/>
      <c r="BT3" s="295"/>
      <c r="BU3" s="295"/>
      <c r="BV3" s="295"/>
      <c r="BW3" s="295"/>
      <c r="BX3" s="295"/>
      <c r="BY3" s="295"/>
      <c r="BZ3" s="296"/>
      <c r="CA3" s="297" t="s">
        <v>44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45</v>
      </c>
      <c r="CM3" s="301"/>
      <c r="CN3" s="302" t="s">
        <v>46</v>
      </c>
    </row>
    <row r="4" spans="1:94">
      <c r="A4" s="151"/>
      <c r="B4" s="152" t="s">
        <v>47</v>
      </c>
      <c r="C4" s="152" t="s">
        <v>172</v>
      </c>
      <c r="D4" s="153" t="s">
        <v>51</v>
      </c>
      <c r="E4" s="152" t="s">
        <v>52</v>
      </c>
      <c r="F4" s="154" t="s">
        <v>54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55</v>
      </c>
      <c r="Z4" s="158" t="s">
        <v>56</v>
      </c>
      <c r="AA4" s="158" t="s">
        <v>57</v>
      </c>
      <c r="AB4" s="158" t="s">
        <v>17</v>
      </c>
      <c r="AC4" s="158" t="s">
        <v>58</v>
      </c>
      <c r="AD4" s="158" t="s">
        <v>59</v>
      </c>
      <c r="AE4" s="158" t="s">
        <v>60</v>
      </c>
      <c r="AF4" s="158" t="s">
        <v>61</v>
      </c>
      <c r="AG4" s="158" t="s">
        <v>62</v>
      </c>
      <c r="AH4" s="159" t="s">
        <v>55</v>
      </c>
      <c r="AI4" s="159" t="s">
        <v>56</v>
      </c>
      <c r="AJ4" s="159" t="s">
        <v>57</v>
      </c>
      <c r="AK4" s="159" t="s">
        <v>17</v>
      </c>
      <c r="AL4" s="159" t="s">
        <v>58</v>
      </c>
      <c r="AM4" s="159" t="s">
        <v>59</v>
      </c>
      <c r="AN4" s="159" t="s">
        <v>60</v>
      </c>
      <c r="AO4" s="159" t="s">
        <v>61</v>
      </c>
      <c r="AP4" s="159" t="s">
        <v>62</v>
      </c>
      <c r="AQ4" s="160" t="s">
        <v>55</v>
      </c>
      <c r="AR4" s="160" t="s">
        <v>56</v>
      </c>
      <c r="AS4" s="160" t="s">
        <v>57</v>
      </c>
      <c r="AT4" s="160" t="s">
        <v>17</v>
      </c>
      <c r="AU4" s="160" t="s">
        <v>58</v>
      </c>
      <c r="AV4" s="160" t="s">
        <v>59</v>
      </c>
      <c r="AW4" s="160" t="s">
        <v>60</v>
      </c>
      <c r="AX4" s="160" t="s">
        <v>61</v>
      </c>
      <c r="AY4" s="160" t="s">
        <v>62</v>
      </c>
      <c r="AZ4" s="161" t="s">
        <v>55</v>
      </c>
      <c r="BA4" s="161" t="s">
        <v>56</v>
      </c>
      <c r="BB4" s="161" t="s">
        <v>57</v>
      </c>
      <c r="BC4" s="161" t="s">
        <v>17</v>
      </c>
      <c r="BD4" s="161" t="s">
        <v>58</v>
      </c>
      <c r="BE4" s="161" t="s">
        <v>59</v>
      </c>
      <c r="BF4" s="161" t="s">
        <v>60</v>
      </c>
      <c r="BG4" s="161" t="s">
        <v>61</v>
      </c>
      <c r="BH4" s="161" t="s">
        <v>62</v>
      </c>
      <c r="BI4" s="162" t="s">
        <v>55</v>
      </c>
      <c r="BJ4" s="162" t="s">
        <v>56</v>
      </c>
      <c r="BK4" s="162" t="s">
        <v>57</v>
      </c>
      <c r="BL4" s="162" t="s">
        <v>17</v>
      </c>
      <c r="BM4" s="162" t="s">
        <v>58</v>
      </c>
      <c r="BN4" s="162" t="s">
        <v>59</v>
      </c>
      <c r="BO4" s="162" t="s">
        <v>60</v>
      </c>
      <c r="BP4" s="162" t="s">
        <v>61</v>
      </c>
      <c r="BQ4" s="162" t="s">
        <v>62</v>
      </c>
      <c r="BR4" s="163" t="s">
        <v>55</v>
      </c>
      <c r="BS4" s="163" t="s">
        <v>56</v>
      </c>
      <c r="BT4" s="163" t="s">
        <v>57</v>
      </c>
      <c r="BU4" s="163" t="s">
        <v>17</v>
      </c>
      <c r="BV4" s="163" t="s">
        <v>58</v>
      </c>
      <c r="BW4" s="163" t="s">
        <v>59</v>
      </c>
      <c r="BX4" s="163" t="s">
        <v>60</v>
      </c>
      <c r="BY4" s="163" t="s">
        <v>61</v>
      </c>
      <c r="BZ4" s="163" t="s">
        <v>62</v>
      </c>
      <c r="CA4" s="164" t="s">
        <v>55</v>
      </c>
      <c r="CB4" s="164" t="s">
        <v>56</v>
      </c>
      <c r="CC4" s="164" t="s">
        <v>57</v>
      </c>
      <c r="CD4" s="164" t="s">
        <v>17</v>
      </c>
      <c r="CE4" s="164" t="s">
        <v>58</v>
      </c>
      <c r="CF4" s="164" t="s">
        <v>59</v>
      </c>
      <c r="CG4" s="164" t="s">
        <v>60</v>
      </c>
      <c r="CH4" s="164" t="s">
        <v>61</v>
      </c>
      <c r="CI4" s="164" t="s">
        <v>62</v>
      </c>
      <c r="CJ4" s="306"/>
      <c r="CK4" s="309"/>
      <c r="CL4" s="165" t="s">
        <v>63</v>
      </c>
      <c r="CM4" s="165" t="s">
        <v>64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1.790443588729</v>
      </c>
      <c r="B6" s="347" t="s">
        <v>192</v>
      </c>
      <c r="C6" s="347" t="s">
        <v>193</v>
      </c>
      <c r="D6" s="347" t="s">
        <v>194</v>
      </c>
      <c r="E6" s="175" t="s">
        <v>195</v>
      </c>
      <c r="F6" s="175" t="s">
        <v>179</v>
      </c>
      <c r="G6" s="340">
        <v>2764678</v>
      </c>
      <c r="H6" s="176">
        <v>0</v>
      </c>
      <c r="I6" s="176">
        <v>0</v>
      </c>
      <c r="J6" s="176">
        <v>171630</v>
      </c>
      <c r="K6" s="177">
        <v>1072</v>
      </c>
      <c r="L6" s="179">
        <f>IFERROR(K6/J6,"-")</f>
        <v>0.0062459942900425</v>
      </c>
      <c r="M6" s="176">
        <v>18</v>
      </c>
      <c r="N6" s="176">
        <v>398</v>
      </c>
      <c r="O6" s="179">
        <f>IFERROR(M6/(K6),"-")</f>
        <v>0.016791044776119</v>
      </c>
      <c r="P6" s="180">
        <f>IFERROR(G6/SUM(K6:K6),"-")</f>
        <v>2578.9906716418</v>
      </c>
      <c r="Q6" s="181">
        <v>106</v>
      </c>
      <c r="R6" s="179">
        <f>IF(K6=0,"-",Q6/K6)</f>
        <v>0.098880597014925</v>
      </c>
      <c r="S6" s="345">
        <v>4950000</v>
      </c>
      <c r="T6" s="346">
        <f>IFERROR(S6/K6,"-")</f>
        <v>4617.5373134328</v>
      </c>
      <c r="U6" s="346">
        <f>IFERROR(S6/Q6,"-")</f>
        <v>46698.113207547</v>
      </c>
      <c r="V6" s="340">
        <f>SUM(S6:S6)-SUM(G6:G6)</f>
        <v>2185322</v>
      </c>
      <c r="W6" s="183">
        <f>SUM(S6:S6)/SUM(G6:G6)</f>
        <v>1.790443588729</v>
      </c>
      <c r="Y6" s="184">
        <v>52</v>
      </c>
      <c r="Z6" s="185">
        <f>IF(K6=0,"",IF(Y6=0,"",(Y6/K6)))</f>
        <v>0.048507462686567</v>
      </c>
      <c r="AA6" s="184"/>
      <c r="AB6" s="186">
        <f>IFERROR(AA6/Y6,"-")</f>
        <v>0</v>
      </c>
      <c r="AC6" s="187"/>
      <c r="AD6" s="188">
        <f>IFERROR(AC6/Y6,"-")</f>
        <v>0</v>
      </c>
      <c r="AE6" s="189"/>
      <c r="AF6" s="189"/>
      <c r="AG6" s="189"/>
      <c r="AH6" s="190">
        <v>80</v>
      </c>
      <c r="AI6" s="191">
        <f>IF(K6=0,"",IF(AH6=0,"",(AH6/K6)))</f>
        <v>0.074626865671642</v>
      </c>
      <c r="AJ6" s="190">
        <v>3</v>
      </c>
      <c r="AK6" s="192">
        <f>IFERROR(AJ6/AH6,"-")</f>
        <v>0.0375</v>
      </c>
      <c r="AL6" s="193">
        <v>38000</v>
      </c>
      <c r="AM6" s="194">
        <f>IFERROR(AL6/AH6,"-")</f>
        <v>475</v>
      </c>
      <c r="AN6" s="195">
        <v>1</v>
      </c>
      <c r="AO6" s="195">
        <v>1</v>
      </c>
      <c r="AP6" s="195">
        <v>1</v>
      </c>
      <c r="AQ6" s="196">
        <v>164</v>
      </c>
      <c r="AR6" s="197">
        <f>IF(K6=0,"",IF(AQ6=0,"",(AQ6/K6)))</f>
        <v>0.15298507462687</v>
      </c>
      <c r="AS6" s="196">
        <v>9</v>
      </c>
      <c r="AT6" s="198">
        <f>IFERROR(AS6/AQ6,"-")</f>
        <v>0.054878048780488</v>
      </c>
      <c r="AU6" s="199">
        <v>704000</v>
      </c>
      <c r="AV6" s="200">
        <f>IFERROR(AU6/AQ6,"-")</f>
        <v>4292.6829268293</v>
      </c>
      <c r="AW6" s="201">
        <v>5</v>
      </c>
      <c r="AX6" s="201">
        <v>1</v>
      </c>
      <c r="AY6" s="201">
        <v>3</v>
      </c>
      <c r="AZ6" s="202">
        <v>267</v>
      </c>
      <c r="BA6" s="203">
        <f>IF(K6=0,"",IF(AZ6=0,"",(AZ6/K6)))</f>
        <v>0.2490671641791</v>
      </c>
      <c r="BB6" s="202">
        <v>26</v>
      </c>
      <c r="BC6" s="204">
        <f>IFERROR(BB6/AZ6,"-")</f>
        <v>0.097378277153558</v>
      </c>
      <c r="BD6" s="205">
        <v>195000</v>
      </c>
      <c r="BE6" s="206">
        <f>IFERROR(BD6/AZ6,"-")</f>
        <v>730.33707865169</v>
      </c>
      <c r="BF6" s="207">
        <v>16</v>
      </c>
      <c r="BG6" s="207">
        <v>5</v>
      </c>
      <c r="BH6" s="207">
        <v>5</v>
      </c>
      <c r="BI6" s="208">
        <v>338</v>
      </c>
      <c r="BJ6" s="209">
        <f>IF(K6=0,"",IF(BI6=0,"",(BI6/K6)))</f>
        <v>0.31529850746269</v>
      </c>
      <c r="BK6" s="210">
        <v>45</v>
      </c>
      <c r="BL6" s="211">
        <f>IFERROR(BK6/BI6,"-")</f>
        <v>0.13313609467456</v>
      </c>
      <c r="BM6" s="212">
        <v>2365000</v>
      </c>
      <c r="BN6" s="213">
        <f>IFERROR(BM6/BI6,"-")</f>
        <v>6997.0414201183</v>
      </c>
      <c r="BO6" s="214">
        <v>20</v>
      </c>
      <c r="BP6" s="214">
        <v>3</v>
      </c>
      <c r="BQ6" s="214">
        <v>22</v>
      </c>
      <c r="BR6" s="215">
        <v>128</v>
      </c>
      <c r="BS6" s="216">
        <f>IF(K6=0,"",IF(BR6=0,"",(BR6/K6)))</f>
        <v>0.11940298507463</v>
      </c>
      <c r="BT6" s="217">
        <v>20</v>
      </c>
      <c r="BU6" s="218">
        <f>IFERROR(BT6/BR6,"-")</f>
        <v>0.15625</v>
      </c>
      <c r="BV6" s="219">
        <v>1588000</v>
      </c>
      <c r="BW6" s="220">
        <f>IFERROR(BV6/BR6,"-")</f>
        <v>12406.25</v>
      </c>
      <c r="BX6" s="221">
        <v>5</v>
      </c>
      <c r="BY6" s="221">
        <v>2</v>
      </c>
      <c r="BZ6" s="221">
        <v>13</v>
      </c>
      <c r="CA6" s="222">
        <v>43</v>
      </c>
      <c r="CB6" s="223">
        <f>IF(K6=0,"",IF(CA6=0,"",(CA6/K6)))</f>
        <v>0.040111940298507</v>
      </c>
      <c r="CC6" s="224">
        <v>3</v>
      </c>
      <c r="CD6" s="225">
        <f>IFERROR(CC6/CA6,"-")</f>
        <v>0.069767441860465</v>
      </c>
      <c r="CE6" s="226">
        <v>60000</v>
      </c>
      <c r="CF6" s="227">
        <f>IFERROR(CE6/CA6,"-")</f>
        <v>1395.3488372093</v>
      </c>
      <c r="CG6" s="228">
        <v>1</v>
      </c>
      <c r="CH6" s="228"/>
      <c r="CI6" s="228">
        <v>2</v>
      </c>
      <c r="CJ6" s="229">
        <v>106</v>
      </c>
      <c r="CK6" s="230">
        <v>4950000</v>
      </c>
      <c r="CL6" s="230">
        <v>1092000</v>
      </c>
      <c r="CM6" s="230">
        <v>5000</v>
      </c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1.9618821507733</v>
      </c>
      <c r="B7" s="347" t="s">
        <v>196</v>
      </c>
      <c r="C7" s="347" t="s">
        <v>176</v>
      </c>
      <c r="D7" s="347" t="s">
        <v>197</v>
      </c>
      <c r="E7" s="175" t="s">
        <v>198</v>
      </c>
      <c r="F7" s="175" t="s">
        <v>179</v>
      </c>
      <c r="G7" s="340">
        <v>9927685</v>
      </c>
      <c r="H7" s="176">
        <v>0</v>
      </c>
      <c r="I7" s="176">
        <v>0</v>
      </c>
      <c r="J7" s="176">
        <v>378345</v>
      </c>
      <c r="K7" s="177">
        <v>3764</v>
      </c>
      <c r="L7" s="179">
        <f>IFERROR(K7/J7,"-")</f>
        <v>0.009948591893642</v>
      </c>
      <c r="M7" s="176">
        <v>104</v>
      </c>
      <c r="N7" s="176">
        <v>1615</v>
      </c>
      <c r="O7" s="179">
        <f>IFERROR(M7/(K7),"-")</f>
        <v>0.027630180658874</v>
      </c>
      <c r="P7" s="180">
        <f>IFERROR(G7/SUM(K7:K7),"-")</f>
        <v>2637.5358660999</v>
      </c>
      <c r="Q7" s="181">
        <v>438</v>
      </c>
      <c r="R7" s="179">
        <f>IF(K7=0,"-",Q7/K7)</f>
        <v>0.1163655685441</v>
      </c>
      <c r="S7" s="345">
        <v>19476948</v>
      </c>
      <c r="T7" s="346">
        <f>IFERROR(S7/K7,"-")</f>
        <v>5174.5345377258</v>
      </c>
      <c r="U7" s="346">
        <f>IFERROR(S7/Q7,"-")</f>
        <v>44467.917808219</v>
      </c>
      <c r="V7" s="340">
        <f>SUM(S7:S7)-SUM(G7:G7)</f>
        <v>9549263</v>
      </c>
      <c r="W7" s="183">
        <f>SUM(S7:S7)/SUM(G7:G7)</f>
        <v>1.9618821507733</v>
      </c>
      <c r="Y7" s="184">
        <v>39</v>
      </c>
      <c r="Z7" s="185">
        <f>IF(K7=0,"",IF(Y7=0,"",(Y7/K7)))</f>
        <v>0.010361317747078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27</v>
      </c>
      <c r="AI7" s="191">
        <f>IF(K7=0,"",IF(AH7=0,"",(AH7/K7)))</f>
        <v>0.007173219978746</v>
      </c>
      <c r="AJ7" s="190">
        <v>3</v>
      </c>
      <c r="AK7" s="192">
        <f>IFERROR(AJ7/AH7,"-")</f>
        <v>0.11111111111111</v>
      </c>
      <c r="AL7" s="193">
        <v>9000</v>
      </c>
      <c r="AM7" s="194">
        <f>IFERROR(AL7/AH7,"-")</f>
        <v>333.33333333333</v>
      </c>
      <c r="AN7" s="195">
        <v>3</v>
      </c>
      <c r="AO7" s="195"/>
      <c r="AP7" s="195"/>
      <c r="AQ7" s="196">
        <v>126</v>
      </c>
      <c r="AR7" s="197">
        <f>IF(K7=0,"",IF(AQ7=0,"",(AQ7/K7)))</f>
        <v>0.033475026567481</v>
      </c>
      <c r="AS7" s="196">
        <v>5</v>
      </c>
      <c r="AT7" s="198">
        <f>IFERROR(AS7/AQ7,"-")</f>
        <v>0.03968253968254</v>
      </c>
      <c r="AU7" s="199">
        <v>18000</v>
      </c>
      <c r="AV7" s="200">
        <f>IFERROR(AU7/AQ7,"-")</f>
        <v>142.85714285714</v>
      </c>
      <c r="AW7" s="201">
        <v>4</v>
      </c>
      <c r="AX7" s="201">
        <v>1</v>
      </c>
      <c r="AY7" s="201"/>
      <c r="AZ7" s="202">
        <v>1832</v>
      </c>
      <c r="BA7" s="203">
        <f>IF(K7=0,"",IF(AZ7=0,"",(AZ7/K7)))</f>
        <v>0.48671625929862</v>
      </c>
      <c r="BB7" s="202">
        <v>182</v>
      </c>
      <c r="BC7" s="204">
        <f>IFERROR(BB7/AZ7,"-")</f>
        <v>0.099344978165939</v>
      </c>
      <c r="BD7" s="205">
        <v>4473500</v>
      </c>
      <c r="BE7" s="206">
        <f>IFERROR(BD7/AZ7,"-")</f>
        <v>2441.8668122271</v>
      </c>
      <c r="BF7" s="207">
        <v>90</v>
      </c>
      <c r="BG7" s="207">
        <v>33</v>
      </c>
      <c r="BH7" s="207">
        <v>59</v>
      </c>
      <c r="BI7" s="208">
        <v>1313</v>
      </c>
      <c r="BJ7" s="209">
        <f>IF(K7=0,"",IF(BI7=0,"",(BI7/K7)))</f>
        <v>0.34883103081828</v>
      </c>
      <c r="BK7" s="210">
        <v>170</v>
      </c>
      <c r="BL7" s="211">
        <f>IFERROR(BK7/BI7,"-")</f>
        <v>0.12947448591013</v>
      </c>
      <c r="BM7" s="212">
        <v>5827448</v>
      </c>
      <c r="BN7" s="213">
        <f>IFERROR(BM7/BI7,"-")</f>
        <v>4438.2696115765</v>
      </c>
      <c r="BO7" s="214">
        <v>80</v>
      </c>
      <c r="BP7" s="214">
        <v>24</v>
      </c>
      <c r="BQ7" s="214">
        <v>66</v>
      </c>
      <c r="BR7" s="215">
        <v>366</v>
      </c>
      <c r="BS7" s="216">
        <f>IF(K7=0,"",IF(BR7=0,"",(BR7/K7)))</f>
        <v>0.097236981934113</v>
      </c>
      <c r="BT7" s="217">
        <v>67</v>
      </c>
      <c r="BU7" s="218">
        <f>IFERROR(BT7/BR7,"-")</f>
        <v>0.18306010928962</v>
      </c>
      <c r="BV7" s="219">
        <v>5621000</v>
      </c>
      <c r="BW7" s="220">
        <f>IFERROR(BV7/BR7,"-")</f>
        <v>15357.923497268</v>
      </c>
      <c r="BX7" s="221">
        <v>24</v>
      </c>
      <c r="BY7" s="221">
        <v>13</v>
      </c>
      <c r="BZ7" s="221">
        <v>30</v>
      </c>
      <c r="CA7" s="222">
        <v>61</v>
      </c>
      <c r="CB7" s="223">
        <f>IF(K7=0,"",IF(CA7=0,"",(CA7/K7)))</f>
        <v>0.016206163655685</v>
      </c>
      <c r="CC7" s="224">
        <v>11</v>
      </c>
      <c r="CD7" s="225">
        <f>IFERROR(CC7/CA7,"-")</f>
        <v>0.18032786885246</v>
      </c>
      <c r="CE7" s="226">
        <v>3528000</v>
      </c>
      <c r="CF7" s="227">
        <f>IFERROR(CE7/CA7,"-")</f>
        <v>57836.06557377</v>
      </c>
      <c r="CG7" s="228">
        <v>3</v>
      </c>
      <c r="CH7" s="228">
        <v>1</v>
      </c>
      <c r="CI7" s="228">
        <v>7</v>
      </c>
      <c r="CJ7" s="229">
        <v>438</v>
      </c>
      <c r="CK7" s="230">
        <v>19476948</v>
      </c>
      <c r="CL7" s="230">
        <v>1863000</v>
      </c>
      <c r="CM7" s="230">
        <v>42000</v>
      </c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1.7707649118697</v>
      </c>
      <c r="B8" s="347" t="s">
        <v>199</v>
      </c>
      <c r="C8" s="347" t="s">
        <v>176</v>
      </c>
      <c r="D8" s="347" t="s">
        <v>197</v>
      </c>
      <c r="E8" s="175" t="s">
        <v>200</v>
      </c>
      <c r="F8" s="175" t="s">
        <v>179</v>
      </c>
      <c r="G8" s="340">
        <v>1912168</v>
      </c>
      <c r="H8" s="176">
        <v>0</v>
      </c>
      <c r="I8" s="176">
        <v>0</v>
      </c>
      <c r="J8" s="176">
        <v>91805</v>
      </c>
      <c r="K8" s="177">
        <v>695</v>
      </c>
      <c r="L8" s="179">
        <f>IFERROR(K8/J8,"-")</f>
        <v>0.0075703937694025</v>
      </c>
      <c r="M8" s="176">
        <v>12</v>
      </c>
      <c r="N8" s="176">
        <v>327</v>
      </c>
      <c r="O8" s="179">
        <f>IFERROR(M8/(K8),"-")</f>
        <v>0.01726618705036</v>
      </c>
      <c r="P8" s="180">
        <f>IFERROR(G8/SUM(K8:K8),"-")</f>
        <v>2751.3208633094</v>
      </c>
      <c r="Q8" s="181">
        <v>82</v>
      </c>
      <c r="R8" s="179">
        <f>IF(K8=0,"-",Q8/K8)</f>
        <v>0.11798561151079</v>
      </c>
      <c r="S8" s="345">
        <v>3386000</v>
      </c>
      <c r="T8" s="346">
        <f>IFERROR(S8/K8,"-")</f>
        <v>4871.9424460432</v>
      </c>
      <c r="U8" s="346">
        <f>IFERROR(S8/Q8,"-")</f>
        <v>41292.682926829</v>
      </c>
      <c r="V8" s="340">
        <f>SUM(S8:S8)-SUM(G8:G8)</f>
        <v>1473832</v>
      </c>
      <c r="W8" s="183">
        <f>SUM(S8:S8)/SUM(G8:G8)</f>
        <v>1.7707649118697</v>
      </c>
      <c r="Y8" s="184">
        <v>4</v>
      </c>
      <c r="Z8" s="185">
        <f>IF(K8=0,"",IF(Y8=0,"",(Y8/K8)))</f>
        <v>0.0057553956834532</v>
      </c>
      <c r="AA8" s="184"/>
      <c r="AB8" s="186">
        <f>IFERROR(AA8/Y8,"-")</f>
        <v>0</v>
      </c>
      <c r="AC8" s="187"/>
      <c r="AD8" s="188">
        <f>IFERROR(AC8/Y8,"-")</f>
        <v>0</v>
      </c>
      <c r="AE8" s="189"/>
      <c r="AF8" s="189"/>
      <c r="AG8" s="189"/>
      <c r="AH8" s="190">
        <v>8</v>
      </c>
      <c r="AI8" s="191">
        <f>IF(K8=0,"",IF(AH8=0,"",(AH8/K8)))</f>
        <v>0.011510791366906</v>
      </c>
      <c r="AJ8" s="190"/>
      <c r="AK8" s="192">
        <f>IFERROR(AJ8/AH8,"-")</f>
        <v>0</v>
      </c>
      <c r="AL8" s="193"/>
      <c r="AM8" s="194">
        <f>IFERROR(AL8/AH8,"-")</f>
        <v>0</v>
      </c>
      <c r="AN8" s="195"/>
      <c r="AO8" s="195"/>
      <c r="AP8" s="195"/>
      <c r="AQ8" s="196">
        <v>47</v>
      </c>
      <c r="AR8" s="197">
        <f>IF(K8=0,"",IF(AQ8=0,"",(AQ8/K8)))</f>
        <v>0.067625899280576</v>
      </c>
      <c r="AS8" s="196">
        <v>2</v>
      </c>
      <c r="AT8" s="198">
        <f>IFERROR(AS8/AQ8,"-")</f>
        <v>0.042553191489362</v>
      </c>
      <c r="AU8" s="199">
        <v>8000</v>
      </c>
      <c r="AV8" s="200">
        <f>IFERROR(AU8/AQ8,"-")</f>
        <v>170.21276595745</v>
      </c>
      <c r="AW8" s="201">
        <v>2</v>
      </c>
      <c r="AX8" s="201"/>
      <c r="AY8" s="201"/>
      <c r="AZ8" s="202">
        <v>289</v>
      </c>
      <c r="BA8" s="203">
        <f>IF(K8=0,"",IF(AZ8=0,"",(AZ8/K8)))</f>
        <v>0.4158273381295</v>
      </c>
      <c r="BB8" s="202">
        <v>29</v>
      </c>
      <c r="BC8" s="204">
        <f>IFERROR(BB8/AZ8,"-")</f>
        <v>0.10034602076125</v>
      </c>
      <c r="BD8" s="205">
        <v>300000</v>
      </c>
      <c r="BE8" s="206">
        <f>IFERROR(BD8/AZ8,"-")</f>
        <v>1038.062283737</v>
      </c>
      <c r="BF8" s="207">
        <v>16</v>
      </c>
      <c r="BG8" s="207">
        <v>7</v>
      </c>
      <c r="BH8" s="207">
        <v>6</v>
      </c>
      <c r="BI8" s="208">
        <v>257</v>
      </c>
      <c r="BJ8" s="209">
        <f>IF(K8=0,"",IF(BI8=0,"",(BI8/K8)))</f>
        <v>0.36978417266187</v>
      </c>
      <c r="BK8" s="210">
        <v>29</v>
      </c>
      <c r="BL8" s="211">
        <f>IFERROR(BK8/BI8,"-")</f>
        <v>0.11284046692607</v>
      </c>
      <c r="BM8" s="212">
        <v>952000</v>
      </c>
      <c r="BN8" s="213">
        <f>IFERROR(BM8/BI8,"-")</f>
        <v>3704.280155642</v>
      </c>
      <c r="BO8" s="214">
        <v>14</v>
      </c>
      <c r="BP8" s="214">
        <v>3</v>
      </c>
      <c r="BQ8" s="214">
        <v>12</v>
      </c>
      <c r="BR8" s="215">
        <v>78</v>
      </c>
      <c r="BS8" s="216">
        <f>IF(K8=0,"",IF(BR8=0,"",(BR8/K8)))</f>
        <v>0.11223021582734</v>
      </c>
      <c r="BT8" s="217">
        <v>19</v>
      </c>
      <c r="BU8" s="218">
        <f>IFERROR(BT8/BR8,"-")</f>
        <v>0.24358974358974</v>
      </c>
      <c r="BV8" s="219">
        <v>1952000</v>
      </c>
      <c r="BW8" s="220">
        <f>IFERROR(BV8/BR8,"-")</f>
        <v>25025.641025641</v>
      </c>
      <c r="BX8" s="221">
        <v>7</v>
      </c>
      <c r="BY8" s="221">
        <v>4</v>
      </c>
      <c r="BZ8" s="221">
        <v>8</v>
      </c>
      <c r="CA8" s="222">
        <v>12</v>
      </c>
      <c r="CB8" s="223">
        <f>IF(K8=0,"",IF(CA8=0,"",(CA8/K8)))</f>
        <v>0.01726618705036</v>
      </c>
      <c r="CC8" s="224">
        <v>3</v>
      </c>
      <c r="CD8" s="225">
        <f>IFERROR(CC8/CA8,"-")</f>
        <v>0.25</v>
      </c>
      <c r="CE8" s="226">
        <v>174000</v>
      </c>
      <c r="CF8" s="227">
        <f>IFERROR(CE8/CA8,"-")</f>
        <v>14500</v>
      </c>
      <c r="CG8" s="228"/>
      <c r="CH8" s="228"/>
      <c r="CI8" s="228">
        <v>3</v>
      </c>
      <c r="CJ8" s="229">
        <v>82</v>
      </c>
      <c r="CK8" s="230">
        <v>3386000</v>
      </c>
      <c r="CL8" s="230">
        <v>1165000</v>
      </c>
      <c r="CM8" s="230">
        <v>13000</v>
      </c>
      <c r="CN8" s="231" t="str">
        <f>IF(AND(CL8=0,CM8=0),"",IF(AND(CL8&lt;=100000,CM8&lt;=100000),"",IF(CL8/CK8&gt;0.7,"男高",IF(CM8/CK8&gt;0.7,"女高",""))))</f>
        <v/>
      </c>
    </row>
    <row r="9" spans="1:94">
      <c r="A9" s="174">
        <f>W9</f>
        <v>1.7043026670942</v>
      </c>
      <c r="B9" s="347" t="s">
        <v>201</v>
      </c>
      <c r="C9" s="347" t="s">
        <v>176</v>
      </c>
      <c r="D9" s="347" t="s">
        <v>197</v>
      </c>
      <c r="E9" s="175" t="s">
        <v>202</v>
      </c>
      <c r="F9" s="175" t="s">
        <v>179</v>
      </c>
      <c r="G9" s="340">
        <v>1219267</v>
      </c>
      <c r="H9" s="176">
        <v>0</v>
      </c>
      <c r="I9" s="176">
        <v>0</v>
      </c>
      <c r="J9" s="176">
        <v>47791</v>
      </c>
      <c r="K9" s="177">
        <v>555</v>
      </c>
      <c r="L9" s="179">
        <f>IFERROR(K9/J9,"-")</f>
        <v>0.011613065221485</v>
      </c>
      <c r="M9" s="176">
        <v>14</v>
      </c>
      <c r="N9" s="176">
        <v>244</v>
      </c>
      <c r="O9" s="179">
        <f>IFERROR(M9/(K9),"-")</f>
        <v>0.025225225225225</v>
      </c>
      <c r="P9" s="180">
        <f>IFERROR(G9/SUM(K9:K9),"-")</f>
        <v>2196.8774774775</v>
      </c>
      <c r="Q9" s="181">
        <v>74</v>
      </c>
      <c r="R9" s="179">
        <f>IF(K9=0,"-",Q9/K9)</f>
        <v>0.13333333333333</v>
      </c>
      <c r="S9" s="345">
        <v>2078000</v>
      </c>
      <c r="T9" s="346">
        <f>IFERROR(S9/K9,"-")</f>
        <v>3744.1441441441</v>
      </c>
      <c r="U9" s="346">
        <f>IFERROR(S9/Q9,"-")</f>
        <v>28081.081081081</v>
      </c>
      <c r="V9" s="340">
        <f>SUM(S9:S9)-SUM(G9:G9)</f>
        <v>858733</v>
      </c>
      <c r="W9" s="183">
        <f>SUM(S9:S9)/SUM(G9:G9)</f>
        <v>1.7043026670942</v>
      </c>
      <c r="Y9" s="184">
        <v>20</v>
      </c>
      <c r="Z9" s="185">
        <f>IF(K9=0,"",IF(Y9=0,"",(Y9/K9)))</f>
        <v>0.036036036036036</v>
      </c>
      <c r="AA9" s="184"/>
      <c r="AB9" s="186">
        <f>IFERROR(AA9/Y9,"-")</f>
        <v>0</v>
      </c>
      <c r="AC9" s="187"/>
      <c r="AD9" s="188">
        <f>IFERROR(AC9/Y9,"-")</f>
        <v>0</v>
      </c>
      <c r="AE9" s="189"/>
      <c r="AF9" s="189"/>
      <c r="AG9" s="189"/>
      <c r="AH9" s="190">
        <v>70</v>
      </c>
      <c r="AI9" s="191">
        <f>IF(K9=0,"",IF(AH9=0,"",(AH9/K9)))</f>
        <v>0.12612612612613</v>
      </c>
      <c r="AJ9" s="190">
        <v>4</v>
      </c>
      <c r="AK9" s="192">
        <f>IFERROR(AJ9/AH9,"-")</f>
        <v>0.057142857142857</v>
      </c>
      <c r="AL9" s="193">
        <v>52000</v>
      </c>
      <c r="AM9" s="194">
        <f>IFERROR(AL9/AH9,"-")</f>
        <v>742.85714285714</v>
      </c>
      <c r="AN9" s="195">
        <v>1</v>
      </c>
      <c r="AO9" s="195">
        <v>1</v>
      </c>
      <c r="AP9" s="195">
        <v>2</v>
      </c>
      <c r="AQ9" s="196">
        <v>45</v>
      </c>
      <c r="AR9" s="197">
        <f>IF(K9=0,"",IF(AQ9=0,"",(AQ9/K9)))</f>
        <v>0.081081081081081</v>
      </c>
      <c r="AS9" s="196">
        <v>2</v>
      </c>
      <c r="AT9" s="198">
        <f>IFERROR(AS9/AQ9,"-")</f>
        <v>0.044444444444444</v>
      </c>
      <c r="AU9" s="199">
        <v>9000</v>
      </c>
      <c r="AV9" s="200">
        <f>IFERROR(AU9/AQ9,"-")</f>
        <v>200</v>
      </c>
      <c r="AW9" s="201">
        <v>1</v>
      </c>
      <c r="AX9" s="201">
        <v>1</v>
      </c>
      <c r="AY9" s="201"/>
      <c r="AZ9" s="202">
        <v>132</v>
      </c>
      <c r="BA9" s="203">
        <f>IF(K9=0,"",IF(AZ9=0,"",(AZ9/K9)))</f>
        <v>0.23783783783784</v>
      </c>
      <c r="BB9" s="202">
        <v>18</v>
      </c>
      <c r="BC9" s="204">
        <f>IFERROR(BB9/AZ9,"-")</f>
        <v>0.13636363636364</v>
      </c>
      <c r="BD9" s="205">
        <v>1042000</v>
      </c>
      <c r="BE9" s="206">
        <f>IFERROR(BD9/AZ9,"-")</f>
        <v>7893.9393939394</v>
      </c>
      <c r="BF9" s="207">
        <v>6</v>
      </c>
      <c r="BG9" s="207">
        <v>3</v>
      </c>
      <c r="BH9" s="207">
        <v>9</v>
      </c>
      <c r="BI9" s="208">
        <v>197</v>
      </c>
      <c r="BJ9" s="209">
        <f>IF(K9=0,"",IF(BI9=0,"",(BI9/K9)))</f>
        <v>0.35495495495495</v>
      </c>
      <c r="BK9" s="210">
        <v>28</v>
      </c>
      <c r="BL9" s="211">
        <f>IFERROR(BK9/BI9,"-")</f>
        <v>0.14213197969543</v>
      </c>
      <c r="BM9" s="212">
        <v>485000</v>
      </c>
      <c r="BN9" s="213">
        <f>IFERROR(BM9/BI9,"-")</f>
        <v>2461.9289340102</v>
      </c>
      <c r="BO9" s="214">
        <v>16</v>
      </c>
      <c r="BP9" s="214">
        <v>3</v>
      </c>
      <c r="BQ9" s="214">
        <v>9</v>
      </c>
      <c r="BR9" s="215">
        <v>82</v>
      </c>
      <c r="BS9" s="216">
        <f>IF(K9=0,"",IF(BR9=0,"",(BR9/K9)))</f>
        <v>0.14774774774775</v>
      </c>
      <c r="BT9" s="217">
        <v>18</v>
      </c>
      <c r="BU9" s="218">
        <f>IFERROR(BT9/BR9,"-")</f>
        <v>0.21951219512195</v>
      </c>
      <c r="BV9" s="219">
        <v>322000</v>
      </c>
      <c r="BW9" s="220">
        <f>IFERROR(BV9/BR9,"-")</f>
        <v>3926.8292682927</v>
      </c>
      <c r="BX9" s="221">
        <v>5</v>
      </c>
      <c r="BY9" s="221">
        <v>7</v>
      </c>
      <c r="BZ9" s="221">
        <v>6</v>
      </c>
      <c r="CA9" s="222">
        <v>9</v>
      </c>
      <c r="CB9" s="223">
        <f>IF(K9=0,"",IF(CA9=0,"",(CA9/K9)))</f>
        <v>0.016216216216216</v>
      </c>
      <c r="CC9" s="224">
        <v>4</v>
      </c>
      <c r="CD9" s="225">
        <f>IFERROR(CC9/CA9,"-")</f>
        <v>0.44444444444444</v>
      </c>
      <c r="CE9" s="226">
        <v>168000</v>
      </c>
      <c r="CF9" s="227">
        <f>IFERROR(CE9/CA9,"-")</f>
        <v>18666.666666667</v>
      </c>
      <c r="CG9" s="228">
        <v>1</v>
      </c>
      <c r="CH9" s="228"/>
      <c r="CI9" s="228">
        <v>3</v>
      </c>
      <c r="CJ9" s="229">
        <v>74</v>
      </c>
      <c r="CK9" s="230">
        <v>2078000</v>
      </c>
      <c r="CL9" s="230">
        <v>380000</v>
      </c>
      <c r="CM9" s="230">
        <v>58000</v>
      </c>
      <c r="CN9" s="231" t="str">
        <f>IF(AND(CL9=0,CM9=0),"",IF(AND(CL9&lt;=100000,CM9&lt;=100000),"",IF(CL9/CK9&gt;0.7,"男高",IF(CM9/CK9&gt;0.7,"女高",""))))</f>
        <v/>
      </c>
    </row>
    <row r="10" spans="1:94">
      <c r="A10" s="232"/>
      <c r="B10" s="151"/>
      <c r="C10" s="233"/>
      <c r="D10" s="234"/>
      <c r="E10" s="175"/>
      <c r="F10" s="175"/>
      <c r="G10" s="341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172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232"/>
      <c r="B11" s="246"/>
      <c r="C11" s="176"/>
      <c r="D11" s="176"/>
      <c r="E11" s="247"/>
      <c r="F11" s="248"/>
      <c r="G11" s="342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249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166">
        <f>Z12</f>
        <v/>
      </c>
      <c r="B12" s="250"/>
      <c r="C12" s="250"/>
      <c r="D12" s="250"/>
      <c r="E12" s="251" t="s">
        <v>203</v>
      </c>
      <c r="F12" s="251"/>
      <c r="G12" s="343">
        <f>SUM(G6:G11)</f>
        <v>15823798</v>
      </c>
      <c r="H12" s="250">
        <f>SUM(H6:H11)</f>
        <v>0</v>
      </c>
      <c r="I12" s="250">
        <f>SUM(I6:I11)</f>
        <v>0</v>
      </c>
      <c r="J12" s="250">
        <f>SUM(J6:J11)</f>
        <v>689571</v>
      </c>
      <c r="K12" s="250">
        <f>SUM(K6:K11)</f>
        <v>6086</v>
      </c>
      <c r="L12" s="252">
        <f>IFERROR(K12/J12,"-")</f>
        <v>0.0088257771861056</v>
      </c>
      <c r="M12" s="253">
        <f>SUM(M6:M11)</f>
        <v>148</v>
      </c>
      <c r="N12" s="253">
        <f>SUM(N6:N11)</f>
        <v>2584</v>
      </c>
      <c r="O12" s="252">
        <f>IFERROR(M12/K12,"-")</f>
        <v>0.024318107131121</v>
      </c>
      <c r="P12" s="254">
        <f>IFERROR(G12/K12,"-")</f>
        <v>2600.0325336839</v>
      </c>
      <c r="Q12" s="255">
        <f>SUM(Q6:Q11)</f>
        <v>700</v>
      </c>
      <c r="R12" s="252">
        <f>IFERROR(Q12/K12,"-")</f>
        <v>0.11501807426881</v>
      </c>
      <c r="S12" s="343">
        <f>SUM(S6:S11)</f>
        <v>29890948</v>
      </c>
      <c r="T12" s="343">
        <f>IFERROR(S12/K12,"-")</f>
        <v>4911.4275386132</v>
      </c>
      <c r="U12" s="343">
        <f>IFERROR(S12/Q12,"-")</f>
        <v>42701.354285714</v>
      </c>
      <c r="V12" s="343">
        <f>S12-G12</f>
        <v>14067150</v>
      </c>
      <c r="W12" s="256">
        <f>S12/G12</f>
        <v>1.8889869549649</v>
      </c>
      <c r="X12" s="257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8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33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34</v>
      </c>
      <c r="CK2" s="307" t="s">
        <v>35</v>
      </c>
      <c r="CL2" s="310" t="s">
        <v>36</v>
      </c>
      <c r="CM2" s="311"/>
      <c r="CN2" s="312"/>
    </row>
    <row r="3" spans="1:94" customHeight="1" ht="14.25">
      <c r="A3" s="145" t="s">
        <v>204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38</v>
      </c>
      <c r="Z3" s="319"/>
      <c r="AA3" s="319"/>
      <c r="AB3" s="319"/>
      <c r="AC3" s="319"/>
      <c r="AD3" s="319"/>
      <c r="AE3" s="319"/>
      <c r="AF3" s="319"/>
      <c r="AG3" s="319"/>
      <c r="AH3" s="320" t="s">
        <v>39</v>
      </c>
      <c r="AI3" s="321"/>
      <c r="AJ3" s="321"/>
      <c r="AK3" s="321"/>
      <c r="AL3" s="321"/>
      <c r="AM3" s="321"/>
      <c r="AN3" s="321"/>
      <c r="AO3" s="321"/>
      <c r="AP3" s="322"/>
      <c r="AQ3" s="323" t="s">
        <v>40</v>
      </c>
      <c r="AR3" s="324"/>
      <c r="AS3" s="324"/>
      <c r="AT3" s="324"/>
      <c r="AU3" s="324"/>
      <c r="AV3" s="324"/>
      <c r="AW3" s="324"/>
      <c r="AX3" s="324"/>
      <c r="AY3" s="325"/>
      <c r="AZ3" s="326" t="s">
        <v>41</v>
      </c>
      <c r="BA3" s="327"/>
      <c r="BB3" s="327"/>
      <c r="BC3" s="327"/>
      <c r="BD3" s="327"/>
      <c r="BE3" s="327"/>
      <c r="BF3" s="327"/>
      <c r="BG3" s="327"/>
      <c r="BH3" s="328"/>
      <c r="BI3" s="313" t="s">
        <v>42</v>
      </c>
      <c r="BJ3" s="314"/>
      <c r="BK3" s="314"/>
      <c r="BL3" s="314"/>
      <c r="BM3" s="314"/>
      <c r="BN3" s="314"/>
      <c r="BO3" s="314"/>
      <c r="BP3" s="314"/>
      <c r="BQ3" s="315"/>
      <c r="BR3" s="294" t="s">
        <v>43</v>
      </c>
      <c r="BS3" s="295"/>
      <c r="BT3" s="295"/>
      <c r="BU3" s="295"/>
      <c r="BV3" s="295"/>
      <c r="BW3" s="295"/>
      <c r="BX3" s="295"/>
      <c r="BY3" s="295"/>
      <c r="BZ3" s="296"/>
      <c r="CA3" s="297" t="s">
        <v>44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45</v>
      </c>
      <c r="CM3" s="301"/>
      <c r="CN3" s="302" t="s">
        <v>46</v>
      </c>
    </row>
    <row r="4" spans="1:94">
      <c r="A4" s="151"/>
      <c r="B4" s="152" t="s">
        <v>47</v>
      </c>
      <c r="C4" s="152" t="s">
        <v>172</v>
      </c>
      <c r="D4" s="153" t="s">
        <v>51</v>
      </c>
      <c r="E4" s="152" t="s">
        <v>52</v>
      </c>
      <c r="F4" s="154" t="s">
        <v>54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55</v>
      </c>
      <c r="Z4" s="158" t="s">
        <v>56</v>
      </c>
      <c r="AA4" s="158" t="s">
        <v>57</v>
      </c>
      <c r="AB4" s="158" t="s">
        <v>17</v>
      </c>
      <c r="AC4" s="158" t="s">
        <v>58</v>
      </c>
      <c r="AD4" s="158" t="s">
        <v>59</v>
      </c>
      <c r="AE4" s="158" t="s">
        <v>60</v>
      </c>
      <c r="AF4" s="158" t="s">
        <v>61</v>
      </c>
      <c r="AG4" s="158" t="s">
        <v>62</v>
      </c>
      <c r="AH4" s="159" t="s">
        <v>55</v>
      </c>
      <c r="AI4" s="159" t="s">
        <v>56</v>
      </c>
      <c r="AJ4" s="159" t="s">
        <v>57</v>
      </c>
      <c r="AK4" s="159" t="s">
        <v>17</v>
      </c>
      <c r="AL4" s="159" t="s">
        <v>58</v>
      </c>
      <c r="AM4" s="159" t="s">
        <v>59</v>
      </c>
      <c r="AN4" s="159" t="s">
        <v>60</v>
      </c>
      <c r="AO4" s="159" t="s">
        <v>61</v>
      </c>
      <c r="AP4" s="159" t="s">
        <v>62</v>
      </c>
      <c r="AQ4" s="160" t="s">
        <v>55</v>
      </c>
      <c r="AR4" s="160" t="s">
        <v>56</v>
      </c>
      <c r="AS4" s="160" t="s">
        <v>57</v>
      </c>
      <c r="AT4" s="160" t="s">
        <v>17</v>
      </c>
      <c r="AU4" s="160" t="s">
        <v>58</v>
      </c>
      <c r="AV4" s="160" t="s">
        <v>59</v>
      </c>
      <c r="AW4" s="160" t="s">
        <v>60</v>
      </c>
      <c r="AX4" s="160" t="s">
        <v>61</v>
      </c>
      <c r="AY4" s="160" t="s">
        <v>62</v>
      </c>
      <c r="AZ4" s="161" t="s">
        <v>55</v>
      </c>
      <c r="BA4" s="161" t="s">
        <v>56</v>
      </c>
      <c r="BB4" s="161" t="s">
        <v>57</v>
      </c>
      <c r="BC4" s="161" t="s">
        <v>17</v>
      </c>
      <c r="BD4" s="161" t="s">
        <v>58</v>
      </c>
      <c r="BE4" s="161" t="s">
        <v>59</v>
      </c>
      <c r="BF4" s="161" t="s">
        <v>60</v>
      </c>
      <c r="BG4" s="161" t="s">
        <v>61</v>
      </c>
      <c r="BH4" s="161" t="s">
        <v>62</v>
      </c>
      <c r="BI4" s="162" t="s">
        <v>55</v>
      </c>
      <c r="BJ4" s="162" t="s">
        <v>56</v>
      </c>
      <c r="BK4" s="162" t="s">
        <v>57</v>
      </c>
      <c r="BL4" s="162" t="s">
        <v>17</v>
      </c>
      <c r="BM4" s="162" t="s">
        <v>58</v>
      </c>
      <c r="BN4" s="162" t="s">
        <v>59</v>
      </c>
      <c r="BO4" s="162" t="s">
        <v>60</v>
      </c>
      <c r="BP4" s="162" t="s">
        <v>61</v>
      </c>
      <c r="BQ4" s="162" t="s">
        <v>62</v>
      </c>
      <c r="BR4" s="163" t="s">
        <v>55</v>
      </c>
      <c r="BS4" s="163" t="s">
        <v>56</v>
      </c>
      <c r="BT4" s="163" t="s">
        <v>57</v>
      </c>
      <c r="BU4" s="163" t="s">
        <v>17</v>
      </c>
      <c r="BV4" s="163" t="s">
        <v>58</v>
      </c>
      <c r="BW4" s="163" t="s">
        <v>59</v>
      </c>
      <c r="BX4" s="163" t="s">
        <v>60</v>
      </c>
      <c r="BY4" s="163" t="s">
        <v>61</v>
      </c>
      <c r="BZ4" s="163" t="s">
        <v>62</v>
      </c>
      <c r="CA4" s="164" t="s">
        <v>55</v>
      </c>
      <c r="CB4" s="164" t="s">
        <v>56</v>
      </c>
      <c r="CC4" s="164" t="s">
        <v>57</v>
      </c>
      <c r="CD4" s="164" t="s">
        <v>17</v>
      </c>
      <c r="CE4" s="164" t="s">
        <v>58</v>
      </c>
      <c r="CF4" s="164" t="s">
        <v>59</v>
      </c>
      <c r="CG4" s="164" t="s">
        <v>60</v>
      </c>
      <c r="CH4" s="164" t="s">
        <v>61</v>
      </c>
      <c r="CI4" s="164" t="s">
        <v>62</v>
      </c>
      <c r="CJ4" s="306"/>
      <c r="CK4" s="309"/>
      <c r="CL4" s="165" t="s">
        <v>63</v>
      </c>
      <c r="CM4" s="165" t="s">
        <v>64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205</v>
      </c>
      <c r="C6" s="347" t="s">
        <v>206</v>
      </c>
      <c r="D6" s="347" t="s">
        <v>207</v>
      </c>
      <c r="E6" s="175" t="s">
        <v>208</v>
      </c>
      <c r="F6" s="175" t="s">
        <v>179</v>
      </c>
      <c r="G6" s="340">
        <v>0</v>
      </c>
      <c r="H6" s="176">
        <v>0</v>
      </c>
      <c r="I6" s="176">
        <v>0</v>
      </c>
      <c r="J6" s="176">
        <v>0</v>
      </c>
      <c r="K6" s="177">
        <v>5</v>
      </c>
      <c r="L6" s="179" t="str">
        <f>IFERROR(K6/J6,"-")</f>
        <v>-</v>
      </c>
      <c r="M6" s="176">
        <v>0</v>
      </c>
      <c r="N6" s="176">
        <v>1</v>
      </c>
      <c r="O6" s="179">
        <f>IFERROR(M6/(K6),"-")</f>
        <v>0</v>
      </c>
      <c r="P6" s="180">
        <f>IFERROR(G6/SUM(K6:K6),"-")</f>
        <v>0</v>
      </c>
      <c r="Q6" s="181">
        <v>0</v>
      </c>
      <c r="R6" s="179">
        <f>IF(K6=0,"-",Q6/K6)</f>
        <v>0</v>
      </c>
      <c r="S6" s="345"/>
      <c r="T6" s="346">
        <f>IFERROR(S6/K6,"-")</f>
        <v>0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>
        <v>1</v>
      </c>
      <c r="Z6" s="185">
        <f>IF(K6=0,"",IF(Y6=0,"",(Y6/K6)))</f>
        <v>0.2</v>
      </c>
      <c r="AA6" s="184"/>
      <c r="AB6" s="186">
        <f>IFERROR(AA6/Y6,"-")</f>
        <v>0</v>
      </c>
      <c r="AC6" s="187"/>
      <c r="AD6" s="188">
        <f>IFERROR(AC6/Y6,"-")</f>
        <v>0</v>
      </c>
      <c r="AE6" s="189"/>
      <c r="AF6" s="189"/>
      <c r="AG6" s="189"/>
      <c r="AH6" s="190">
        <v>2</v>
      </c>
      <c r="AI6" s="191">
        <f>IF(K6=0,"",IF(AH6=0,"",(AH6/K6)))</f>
        <v>0.4</v>
      </c>
      <c r="AJ6" s="190"/>
      <c r="AK6" s="192">
        <f>IFERROR(AJ6/AH6,"-")</f>
        <v>0</v>
      </c>
      <c r="AL6" s="193"/>
      <c r="AM6" s="194">
        <f>IFERROR(AL6/AH6,"-")</f>
        <v>0</v>
      </c>
      <c r="AN6" s="195"/>
      <c r="AO6" s="195"/>
      <c r="AP6" s="195"/>
      <c r="AQ6" s="196">
        <v>1</v>
      </c>
      <c r="AR6" s="197">
        <f>IF(K6=0,"",IF(AQ6=0,"",(AQ6/K6)))</f>
        <v>0.2</v>
      </c>
      <c r="AS6" s="196"/>
      <c r="AT6" s="198">
        <f>IFERROR(AS6/AQ6,"-")</f>
        <v>0</v>
      </c>
      <c r="AU6" s="199"/>
      <c r="AV6" s="200">
        <f>IFERROR(AU6/AQ6,"-")</f>
        <v>0</v>
      </c>
      <c r="AW6" s="201"/>
      <c r="AX6" s="201"/>
      <c r="AY6" s="201"/>
      <c r="AZ6" s="202">
        <v>1</v>
      </c>
      <c r="BA6" s="203">
        <f>IF(K6=0,"",IF(AZ6=0,"",(AZ6/K6)))</f>
        <v>0.2</v>
      </c>
      <c r="BB6" s="202"/>
      <c r="BC6" s="204">
        <f>IFERROR(BB6/AZ6,"-")</f>
        <v>0</v>
      </c>
      <c r="BD6" s="205"/>
      <c r="BE6" s="206">
        <f>IFERROR(BD6/AZ6,"-")</f>
        <v>0</v>
      </c>
      <c r="BF6" s="207"/>
      <c r="BG6" s="207"/>
      <c r="BH6" s="207"/>
      <c r="BI6" s="208"/>
      <c r="BJ6" s="209">
        <f>IF(K6=0,"",IF(BI6=0,"",(BI6/K6)))</f>
        <v>0</v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>
        <f>IF(K6=0,"",IF(BR6=0,"",(BR6/K6)))</f>
        <v>0</v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>
        <f>IF(K6=0,"",IF(CA6=0,"",(CA6/K6)))</f>
        <v>0</v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209</v>
      </c>
      <c r="C7" s="347" t="s">
        <v>206</v>
      </c>
      <c r="D7" s="347" t="s">
        <v>207</v>
      </c>
      <c r="E7" s="175" t="s">
        <v>210</v>
      </c>
      <c r="F7" s="175" t="s">
        <v>179</v>
      </c>
      <c r="G7" s="340">
        <v>0</v>
      </c>
      <c r="H7" s="176">
        <v>0</v>
      </c>
      <c r="I7" s="176">
        <v>0</v>
      </c>
      <c r="J7" s="176">
        <v>0</v>
      </c>
      <c r="K7" s="177">
        <v>48</v>
      </c>
      <c r="L7" s="179" t="str">
        <f>IFERROR(K7/J7,"-")</f>
        <v>-</v>
      </c>
      <c r="M7" s="176">
        <v>2</v>
      </c>
      <c r="N7" s="176">
        <v>10</v>
      </c>
      <c r="O7" s="179">
        <f>IFERROR(M7/(K7),"-")</f>
        <v>0.041666666666667</v>
      </c>
      <c r="P7" s="180">
        <f>IFERROR(G7/SUM(K7:K7),"-")</f>
        <v>0</v>
      </c>
      <c r="Q7" s="181">
        <v>3</v>
      </c>
      <c r="R7" s="179">
        <f>IF(K7=0,"-",Q7/K7)</f>
        <v>0.0625</v>
      </c>
      <c r="S7" s="345">
        <v>12000</v>
      </c>
      <c r="T7" s="346">
        <f>IFERROR(S7/K7,"-")</f>
        <v>250</v>
      </c>
      <c r="U7" s="346">
        <f>IFERROR(S7/Q7,"-")</f>
        <v>4000</v>
      </c>
      <c r="V7" s="340">
        <f>SUM(S7:S7)-SUM(G7:G7)</f>
        <v>12000</v>
      </c>
      <c r="W7" s="183" t="str">
        <f>SUM(S7:S7)/SUM(G7:G7)</f>
        <v>0</v>
      </c>
      <c r="Y7" s="184">
        <v>8</v>
      </c>
      <c r="Z7" s="185">
        <f>IF(K7=0,"",IF(Y7=0,"",(Y7/K7)))</f>
        <v>0.16666666666667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16</v>
      </c>
      <c r="AI7" s="191">
        <f>IF(K7=0,"",IF(AH7=0,"",(AH7/K7)))</f>
        <v>0.33333333333333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5</v>
      </c>
      <c r="AR7" s="197">
        <f>IF(K7=0,"",IF(AQ7=0,"",(AQ7/K7)))</f>
        <v>0.10416666666667</v>
      </c>
      <c r="AS7" s="196">
        <v>1</v>
      </c>
      <c r="AT7" s="198">
        <f>IFERROR(AS7/AQ7,"-")</f>
        <v>0.2</v>
      </c>
      <c r="AU7" s="199">
        <v>3000</v>
      </c>
      <c r="AV7" s="200">
        <f>IFERROR(AU7/AQ7,"-")</f>
        <v>600</v>
      </c>
      <c r="AW7" s="201">
        <v>1</v>
      </c>
      <c r="AX7" s="201"/>
      <c r="AY7" s="201"/>
      <c r="AZ7" s="202">
        <v>10</v>
      </c>
      <c r="BA7" s="203">
        <f>IF(K7=0,"",IF(AZ7=0,"",(AZ7/K7)))</f>
        <v>0.20833333333333</v>
      </c>
      <c r="BB7" s="202"/>
      <c r="BC7" s="204">
        <f>IFERROR(BB7/AZ7,"-")</f>
        <v>0</v>
      </c>
      <c r="BD7" s="205"/>
      <c r="BE7" s="206">
        <f>IFERROR(BD7/AZ7,"-")</f>
        <v>0</v>
      </c>
      <c r="BF7" s="207"/>
      <c r="BG7" s="207"/>
      <c r="BH7" s="207"/>
      <c r="BI7" s="208">
        <v>8</v>
      </c>
      <c r="BJ7" s="209">
        <f>IF(K7=0,"",IF(BI7=0,"",(BI7/K7)))</f>
        <v>0.16666666666667</v>
      </c>
      <c r="BK7" s="210">
        <v>2</v>
      </c>
      <c r="BL7" s="211">
        <f>IFERROR(BK7/BI7,"-")</f>
        <v>0.25</v>
      </c>
      <c r="BM7" s="212">
        <v>9000</v>
      </c>
      <c r="BN7" s="213">
        <f>IFERROR(BM7/BI7,"-")</f>
        <v>1125</v>
      </c>
      <c r="BO7" s="214">
        <v>1</v>
      </c>
      <c r="BP7" s="214">
        <v>1</v>
      </c>
      <c r="BQ7" s="214"/>
      <c r="BR7" s="215">
        <v>1</v>
      </c>
      <c r="BS7" s="216">
        <f>IF(K7=0,"",IF(BR7=0,"",(BR7/K7)))</f>
        <v>0.020833333333333</v>
      </c>
      <c r="BT7" s="217"/>
      <c r="BU7" s="218">
        <f>IFERROR(BT7/BR7,"-")</f>
        <v>0</v>
      </c>
      <c r="BV7" s="219"/>
      <c r="BW7" s="220">
        <f>IFERROR(BV7/BR7,"-")</f>
        <v>0</v>
      </c>
      <c r="BX7" s="221"/>
      <c r="BY7" s="221"/>
      <c r="BZ7" s="221"/>
      <c r="CA7" s="222"/>
      <c r="CB7" s="223">
        <f>IF(K7=0,"",IF(CA7=0,"",(CA7/K7)))</f>
        <v>0</v>
      </c>
      <c r="CC7" s="224"/>
      <c r="CD7" s="225" t="str">
        <f>IFERROR(CC7/CA7,"-")</f>
        <v>-</v>
      </c>
      <c r="CE7" s="226"/>
      <c r="CF7" s="227" t="str">
        <f>IFERROR(CE7/CA7,"-")</f>
        <v>-</v>
      </c>
      <c r="CG7" s="228"/>
      <c r="CH7" s="228"/>
      <c r="CI7" s="228"/>
      <c r="CJ7" s="229">
        <v>3</v>
      </c>
      <c r="CK7" s="230">
        <v>12000</v>
      </c>
      <c r="CL7" s="230">
        <v>6000</v>
      </c>
      <c r="CM7" s="230">
        <v>3000</v>
      </c>
      <c r="CN7" s="231" t="str">
        <f>IF(AND(CL7=0,CM7=0),"",IF(AND(CL7&lt;=100000,CM7&lt;=100000),"",IF(CL7/CK7&gt;0.7,"男高",IF(CM7/CK7&gt;0.7,"女高",""))))</f>
        <v/>
      </c>
    </row>
    <row r="8" spans="1:94">
      <c r="A8" s="232"/>
      <c r="B8" s="151"/>
      <c r="C8" s="233"/>
      <c r="D8" s="234"/>
      <c r="E8" s="175"/>
      <c r="F8" s="175"/>
      <c r="G8" s="341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172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232"/>
      <c r="B9" s="246"/>
      <c r="C9" s="176"/>
      <c r="D9" s="176"/>
      <c r="E9" s="247"/>
      <c r="F9" s="248"/>
      <c r="G9" s="342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249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166">
        <f>Z10</f>
        <v/>
      </c>
      <c r="B10" s="250"/>
      <c r="C10" s="250"/>
      <c r="D10" s="250"/>
      <c r="E10" s="251" t="s">
        <v>211</v>
      </c>
      <c r="F10" s="251"/>
      <c r="G10" s="343">
        <f>SUM(G6:G9)</f>
        <v>0</v>
      </c>
      <c r="H10" s="250">
        <f>SUM(H6:H9)</f>
        <v>0</v>
      </c>
      <c r="I10" s="250">
        <f>SUM(I6:I9)</f>
        <v>0</v>
      </c>
      <c r="J10" s="250">
        <f>SUM(J6:J9)</f>
        <v>0</v>
      </c>
      <c r="K10" s="250">
        <f>SUM(K6:K9)</f>
        <v>53</v>
      </c>
      <c r="L10" s="252" t="str">
        <f>IFERROR(K10/J10,"-")</f>
        <v>-</v>
      </c>
      <c r="M10" s="253">
        <f>SUM(M6:M9)</f>
        <v>2</v>
      </c>
      <c r="N10" s="253">
        <f>SUM(N6:N9)</f>
        <v>11</v>
      </c>
      <c r="O10" s="252">
        <f>IFERROR(M10/K10,"-")</f>
        <v>0.037735849056604</v>
      </c>
      <c r="P10" s="254">
        <f>IFERROR(G10/K10,"-")</f>
        <v>0</v>
      </c>
      <c r="Q10" s="255">
        <f>SUM(Q6:Q9)</f>
        <v>3</v>
      </c>
      <c r="R10" s="252">
        <f>IFERROR(Q10/K10,"-")</f>
        <v>0.056603773584906</v>
      </c>
      <c r="S10" s="343">
        <f>SUM(S6:S9)</f>
        <v>12000</v>
      </c>
      <c r="T10" s="343">
        <f>IFERROR(S10/K10,"-")</f>
        <v>226.41509433962</v>
      </c>
      <c r="U10" s="343">
        <f>IFERROR(S10/Q10,"-")</f>
        <v>4000</v>
      </c>
      <c r="V10" s="343">
        <f>S10-G10</f>
        <v>12000</v>
      </c>
      <c r="W10" s="256" t="str">
        <f>S10/G10</f>
        <v>0</v>
      </c>
      <c r="X10" s="257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新聞</vt:lpstr>
      <vt:lpstr>雑誌</vt:lpstr>
      <vt:lpstr>DVD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