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<sst xmlns="http://schemas.openxmlformats.org/spreadsheetml/2006/main" uniqueCount="209">
  <si>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</si>
  <si>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</si>
  <si>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</si>
  <si>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</si>
  <si>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</si>
  <si>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</si>
  <si>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</si>
  <si>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</si>
  <si>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</si>
  <si>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</si>
  <si>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</si>
  <si>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</si>
  <si>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</si>
  <si>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</si>
  <si>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</si>
  <si>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</si>
  <si>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</si>
  <si>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</si>
  <si>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</si>
  <si>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</si>
  <si>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</si>
  <si>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</si>
  <si>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</si>
  <si>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</si>
  <si>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</si>
  <si>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</si>
  <si>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</si>
  <si>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</si>
  <si>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</si>
  <si>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12月</t>
  </si>
  <si>
    <t>アイメール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</si>
  <si>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</si>
  <si>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</si>
  <si>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</si>
  <si>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</si>
  <si>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</si>
  <si>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</si>
  <si>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</si>
  <si>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</si>
  <si>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</si>
  <si>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</si>
  <si>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</si>
  <si>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</si>
  <si>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</si>
  <si>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</si>
  <si>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</si>
  <si>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</si>
  <si>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</si>
  <si>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</si>
  <si>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</si>
  <si>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</si>
  <si>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</si>
  <si>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</si>
  <si>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</si>
  <si>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</si>
  <si>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</si>
  <si>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</si>
  <si>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</si>
  <si>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</si>
  <si>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</si>
  <si>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</si>
  <si>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</si>
  <si>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</si>
  <si>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</si>
  <si>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</si>
  <si>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sms_w588</t>
  </si>
  <si>
    <t>デリヘル版（妃ひかり）</t>
  </si>
  <si>
    <t>普通の出会い系なら広告に載せていません</t>
  </si>
  <si>
    <t>i44</t>
  </si>
  <si>
    <t>スポーツ報知関東</t>
  </si>
  <si>
    <t>全5段つかみ4回</t>
  </si>
  <si>
    <t>12月04日(金)</t>
  </si>
  <si>
    <t>smss2266</t>
  </si>
  <si>
    <t>空電</t>
  </si>
  <si>
    <t>sms_w589</t>
  </si>
  <si>
    <t>新書籍版（広瀬結香）</t>
  </si>
  <si>
    <t>今日はレディースデーで出会い率が倍</t>
  </si>
  <si>
    <t>GOGO(i31)</t>
  </si>
  <si>
    <t>12月10日(木)</t>
  </si>
  <si>
    <t>smss2267</t>
  </si>
  <si>
    <t>sms_w590</t>
  </si>
  <si>
    <t>男メイン比較版（山口椿）</t>
  </si>
  <si>
    <t>冬は女性会員が増えるから出会い率が倍</t>
  </si>
  <si>
    <t>i38</t>
  </si>
  <si>
    <t>12月18日(金)</t>
  </si>
  <si>
    <t>smss2268</t>
  </si>
  <si>
    <t>sms_w591</t>
  </si>
  <si>
    <t>焼肉版（妃ひかり）</t>
  </si>
  <si>
    <t>冬だねしよ？</t>
  </si>
  <si>
    <t>12月29日(火)</t>
  </si>
  <si>
    <t>smss2269</t>
  </si>
  <si>
    <t>sms_w592</t>
  </si>
  <si>
    <t>①求人風（妃ひかり）</t>
  </si>
  <si>
    <t>①普通の出会い系なら広告に載せていません</t>
  </si>
  <si>
    <t>i34</t>
  </si>
  <si>
    <t>スポニチ関東</t>
  </si>
  <si>
    <t>半2段つかみ20段保証</t>
  </si>
  <si>
    <t>20段保証</t>
  </si>
  <si>
    <t>sms_w593</t>
  </si>
  <si>
    <t>②旧デイリー風（広瀬結香）</t>
  </si>
  <si>
    <t>②今日はレディースデーで出会い率が倍</t>
  </si>
  <si>
    <t>sms_w594</t>
  </si>
  <si>
    <t>③胸の上広告版（--）</t>
  </si>
  <si>
    <t>③女性から逆指名</t>
  </si>
  <si>
    <t>sms_w595</t>
  </si>
  <si>
    <t>④右女3（妃ひかり）</t>
  </si>
  <si>
    <t>④求む！５０歳以上の女性と…</t>
  </si>
  <si>
    <t>smss2270</t>
  </si>
  <si>
    <t>(空電共通)</t>
  </si>
  <si>
    <t>sms_w596</t>
  </si>
  <si>
    <t>胸の上広告版（--）</t>
  </si>
  <si>
    <t>女性から逆指名</t>
  </si>
  <si>
    <t>スポニチ西部</t>
  </si>
  <si>
    <t>半2段つかみ10段保証</t>
  </si>
  <si>
    <t>10段保証</t>
  </si>
  <si>
    <t>smss2271</t>
  </si>
  <si>
    <t>sms_w597</t>
  </si>
  <si>
    <t>東スポ・大スポ・中京スポ・九スポ</t>
  </si>
  <si>
    <t>記事枠</t>
  </si>
  <si>
    <t>12月17日(木)</t>
  </si>
  <si>
    <t>smss2272</t>
  </si>
  <si>
    <t>sms_w598</t>
  </si>
  <si>
    <t>九スポ</t>
  </si>
  <si>
    <t>12月13日(日)</t>
  </si>
  <si>
    <t>smss2276</t>
  </si>
  <si>
    <t>新聞 TOTAL</t>
  </si>
  <si>
    <t>●雑誌 広告</t>
  </si>
  <si>
    <t>smss2261</t>
  </si>
  <si>
    <t>いろいろ</t>
  </si>
  <si>
    <t>企画枠たかし漫画２赤</t>
  </si>
  <si>
    <t>実話カタログ企画</t>
  </si>
  <si>
    <t>企画枠</t>
  </si>
  <si>
    <t>12月01日(火)</t>
  </si>
  <si>
    <t>sms_a1048</t>
  </si>
  <si>
    <t>大洋図書</t>
  </si>
  <si>
    <t>2P_対談風原稿_アイ</t>
  </si>
  <si>
    <t>ラヴァーズDX</t>
  </si>
  <si>
    <t>4C2P</t>
  </si>
  <si>
    <t>12月22日(火)</t>
  </si>
  <si>
    <t>smss2262</t>
  </si>
  <si>
    <t>sms_a1049</t>
  </si>
  <si>
    <t>1P記事_求む！中高年男性版_アイ(妃さん)</t>
  </si>
  <si>
    <t>臨時増刊ラヴァーズ</t>
  </si>
  <si>
    <t>表4　4C1P</t>
  </si>
  <si>
    <t>smss2263</t>
  </si>
  <si>
    <t>sms_a1054</t>
  </si>
  <si>
    <t>楽楽出版</t>
  </si>
  <si>
    <t>2P_素敵なヤリ活(アイ)</t>
  </si>
  <si>
    <t>絶世World Class!!</t>
  </si>
  <si>
    <t>smss2275</t>
  </si>
  <si>
    <t>雑誌 TOTAL</t>
  </si>
  <si>
    <t>●DVD 広告</t>
  </si>
  <si>
    <t>sms_a1047</t>
  </si>
  <si>
    <t>DVD漫画まさお</t>
  </si>
  <si>
    <t>毎月売</t>
  </si>
  <si>
    <t>mv20i</t>
  </si>
  <si>
    <t>EXCITING MAX!Special</t>
  </si>
  <si>
    <t>DVD袋裏1C+コンテンツ枠</t>
  </si>
  <si>
    <t>12月11日(金)</t>
  </si>
  <si>
    <t>smss2251</t>
  </si>
  <si>
    <t>sms_a1050</t>
  </si>
  <si>
    <t>三和出版</t>
  </si>
  <si>
    <t>DVD4コマ</t>
  </si>
  <si>
    <t>A4判、全国書店売、1480円、4c32P、3万部</t>
  </si>
  <si>
    <t>S級素人PLATINUM2020</t>
  </si>
  <si>
    <t>DVD袋表4C</t>
  </si>
  <si>
    <t>smss2264</t>
  </si>
  <si>
    <t>DVD TOTAL</t>
  </si>
  <si>
    <t>●アフィリエイト 広告</t>
  </si>
  <si>
    <t>UA</t>
  </si>
  <si>
    <t>AF単価</t>
  </si>
  <si>
    <t>20歳以上</t>
  </si>
  <si>
    <t>sms_frk008</t>
  </si>
  <si>
    <t>SP</t>
  </si>
  <si>
    <t>i31</t>
  </si>
  <si>
    <t>おまたせアプリランキング</t>
  </si>
  <si>
    <t>12/1～12/31</t>
  </si>
  <si>
    <t>sms_frk009</t>
  </si>
  <si>
    <t>lp04→i31</t>
  </si>
  <si>
    <t>おまたせアプリランキング(LP掲載)</t>
  </si>
  <si>
    <t>sms_link001</t>
  </si>
  <si>
    <t>SP,PC</t>
  </si>
  <si>
    <t>bbs</t>
  </si>
  <si>
    <t>割り切りBBS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</si>
  <si>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</si>
  <si>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</si>
  <si>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</si>
  <si>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</si>
  <si>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</si>
  <si>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</si>
  <si>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</si>
  <si>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</si>
  <si>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</si>
  <si>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sms_aydi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</si>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</sst>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19</v>
      </c>
      <c r="D6" s="330">
        <v>1250000</v>
      </c>
      <c r="E6" s="79">
        <v>0</v>
      </c>
      <c r="F6" s="79">
        <v>0</v>
      </c>
      <c r="G6" s="79">
        <v>706</v>
      </c>
      <c r="H6" s="89">
        <v>78</v>
      </c>
      <c r="I6" s="90">
        <v>0</v>
      </c>
      <c r="J6" s="143">
        <f>H6+I6</f>
        <v>78</v>
      </c>
      <c r="K6" s="80">
        <f>IFERROR(J6/G6,"-")</f>
        <v>0.11048158640227</v>
      </c>
      <c r="L6" s="79">
        <v>1</v>
      </c>
      <c r="M6" s="79">
        <v>15</v>
      </c>
      <c r="N6" s="80">
        <f>IFERROR(L6/J6,"-")</f>
        <v>0.012820512820513</v>
      </c>
      <c r="O6" s="81">
        <f>IFERROR(D6/J6,"-")</f>
        <v>16025.641025641</v>
      </c>
      <c r="P6" s="82">
        <v>10</v>
      </c>
      <c r="Q6" s="80">
        <f>IFERROR(P6/J6,"-")</f>
        <v>0.12820512820513</v>
      </c>
      <c r="R6" s="335">
        <v>836100</v>
      </c>
      <c r="S6" s="336">
        <f>IFERROR(R6/J6,"-")</f>
        <v>10719.230769231</v>
      </c>
      <c r="T6" s="336">
        <f>IFERROR(R6/P6,"-")</f>
        <v>83610</v>
      </c>
      <c r="U6" s="330">
        <f>IFERROR(R6-D6,"-")</f>
        <v>-413900</v>
      </c>
      <c r="V6" s="83">
        <f>R6/D6</f>
        <v>0.66888</v>
      </c>
      <c r="W6" s="77"/>
      <c r="X6" s="142"/>
    </row>
    <row r="7" spans="1:24">
      <c r="A7" s="78"/>
      <c r="B7" s="84" t="s">
        <v>24</v>
      </c>
      <c r="C7" s="84">
        <v>7</v>
      </c>
      <c r="D7" s="330">
        <v>300000</v>
      </c>
      <c r="E7" s="79">
        <v>0</v>
      </c>
      <c r="F7" s="79">
        <v>0</v>
      </c>
      <c r="G7" s="79">
        <v>242</v>
      </c>
      <c r="H7" s="89">
        <v>81</v>
      </c>
      <c r="I7" s="90">
        <v>1</v>
      </c>
      <c r="J7" s="143">
        <f>H7+I7</f>
        <v>82</v>
      </c>
      <c r="K7" s="80">
        <f>IFERROR(J7/G7,"-")</f>
        <v>0.33884297520661</v>
      </c>
      <c r="L7" s="79">
        <v>3</v>
      </c>
      <c r="M7" s="79">
        <v>11</v>
      </c>
      <c r="N7" s="80">
        <f>IFERROR(L7/J7,"-")</f>
        <v>0.036585365853659</v>
      </c>
      <c r="O7" s="81">
        <f>IFERROR(D7/J7,"-")</f>
        <v>3658.5365853659</v>
      </c>
      <c r="P7" s="82">
        <v>8</v>
      </c>
      <c r="Q7" s="80">
        <f>IFERROR(P7/J7,"-")</f>
        <v>0.097560975609756</v>
      </c>
      <c r="R7" s="335">
        <v>417000</v>
      </c>
      <c r="S7" s="336">
        <f>IFERROR(R7/J7,"-")</f>
        <v>5085.3658536585</v>
      </c>
      <c r="T7" s="336">
        <f>IFERROR(R7/P7,"-")</f>
        <v>52125</v>
      </c>
      <c r="U7" s="330">
        <f>IFERROR(R7-D7,"-")</f>
        <v>117000</v>
      </c>
      <c r="V7" s="83">
        <f>R7/D7</f>
        <v>1.39</v>
      </c>
      <c r="W7" s="77"/>
      <c r="X7" s="142"/>
    </row>
    <row r="8" spans="1:24">
      <c r="A8" s="78"/>
      <c r="B8" s="84" t="s">
        <v>25</v>
      </c>
      <c r="C8" s="84">
        <v>4</v>
      </c>
      <c r="D8" s="330">
        <v>260000</v>
      </c>
      <c r="E8" s="79">
        <v>0</v>
      </c>
      <c r="F8" s="79">
        <v>0</v>
      </c>
      <c r="G8" s="79">
        <v>336</v>
      </c>
      <c r="H8" s="89">
        <v>126</v>
      </c>
      <c r="I8" s="90">
        <v>1</v>
      </c>
      <c r="J8" s="143">
        <f>H8+I8</f>
        <v>127</v>
      </c>
      <c r="K8" s="80">
        <f>IFERROR(J8/G8,"-")</f>
        <v>0.37797619047619</v>
      </c>
      <c r="L8" s="79">
        <v>8</v>
      </c>
      <c r="M8" s="79">
        <v>23</v>
      </c>
      <c r="N8" s="80">
        <f>IFERROR(L8/J8,"-")</f>
        <v>0.062992125984252</v>
      </c>
      <c r="O8" s="81">
        <f>IFERROR(D8/J8,"-")</f>
        <v>2047.2440944882</v>
      </c>
      <c r="P8" s="82">
        <v>5</v>
      </c>
      <c r="Q8" s="80">
        <f>IFERROR(P8/J8,"-")</f>
        <v>0.039370078740157</v>
      </c>
      <c r="R8" s="335">
        <v>672000</v>
      </c>
      <c r="S8" s="336">
        <f>IFERROR(R8/J8,"-")</f>
        <v>5291.3385826772</v>
      </c>
      <c r="T8" s="336">
        <f>IFERROR(R8/P8,"-")</f>
        <v>134400</v>
      </c>
      <c r="U8" s="330">
        <f>IFERROR(R8-D8,"-")</f>
        <v>412000</v>
      </c>
      <c r="V8" s="83">
        <f>R8/D8</f>
        <v>2.5846153846154</v>
      </c>
      <c r="W8" s="77"/>
      <c r="X8" s="142"/>
    </row>
    <row r="9" spans="1:24">
      <c r="A9" s="78"/>
      <c r="B9" s="84" t="s">
        <v>26</v>
      </c>
      <c r="C9" s="84">
        <v>4</v>
      </c>
      <c r="D9" s="330">
        <v>346500</v>
      </c>
      <c r="E9" s="79">
        <v>0</v>
      </c>
      <c r="F9" s="79">
        <v>0</v>
      </c>
      <c r="G9" s="79">
        <v>2486</v>
      </c>
      <c r="H9" s="89">
        <v>238</v>
      </c>
      <c r="I9" s="90">
        <v>0</v>
      </c>
      <c r="J9" s="143">
        <f>H9+I9</f>
        <v>238</v>
      </c>
      <c r="K9" s="80">
        <f>IFERROR(J9/G9,"-")</f>
        <v>0.095736122284795</v>
      </c>
      <c r="L9" s="79">
        <v>1</v>
      </c>
      <c r="M9" s="79">
        <v>99</v>
      </c>
      <c r="N9" s="80">
        <f>IFERROR(L9/J9,"-")</f>
        <v>0.0042016806722689</v>
      </c>
      <c r="O9" s="81">
        <f>IFERROR(D9/J9,"-")</f>
        <v>1455.8823529412</v>
      </c>
      <c r="P9" s="82">
        <v>9</v>
      </c>
      <c r="Q9" s="80">
        <f>IFERROR(P9/J9,"-")</f>
        <v>0.03781512605042</v>
      </c>
      <c r="R9" s="335">
        <v>214000</v>
      </c>
      <c r="S9" s="336">
        <f>IFERROR(R9/J9,"-")</f>
        <v>899.15966386555</v>
      </c>
      <c r="T9" s="336">
        <f>IFERROR(R9/P9,"-")</f>
        <v>23777.777777778</v>
      </c>
      <c r="U9" s="330">
        <f>IFERROR(R9-D9,"-")</f>
        <v>-132500</v>
      </c>
      <c r="V9" s="83">
        <f>R9/D9</f>
        <v>0.61760461760462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13506003</v>
      </c>
      <c r="E10" s="79">
        <v>0</v>
      </c>
      <c r="F10" s="79">
        <v>0</v>
      </c>
      <c r="G10" s="79">
        <v>639670</v>
      </c>
      <c r="H10" s="89">
        <v>5138</v>
      </c>
      <c r="I10" s="90">
        <v>178</v>
      </c>
      <c r="J10" s="143">
        <f>H10+I10</f>
        <v>5316</v>
      </c>
      <c r="K10" s="80">
        <f>IFERROR(J10/G10,"-")</f>
        <v>0.0083105351196711</v>
      </c>
      <c r="L10" s="79">
        <v>160</v>
      </c>
      <c r="M10" s="79">
        <v>2253</v>
      </c>
      <c r="N10" s="80">
        <f>IFERROR(L10/J10,"-")</f>
        <v>0.030097817908202</v>
      </c>
      <c r="O10" s="81">
        <f>IFERROR(D10/J10,"-")</f>
        <v>2540.6326185102</v>
      </c>
      <c r="P10" s="82">
        <v>711</v>
      </c>
      <c r="Q10" s="80">
        <f>IFERROR(P10/J10,"-")</f>
        <v>0.13374717832957</v>
      </c>
      <c r="R10" s="335">
        <v>32510590</v>
      </c>
      <c r="S10" s="336">
        <f>IFERROR(R10/J10,"-")</f>
        <v>6115.6113619263</v>
      </c>
      <c r="T10" s="336">
        <f>IFERROR(R10/P10,"-")</f>
        <v>45725.161744023</v>
      </c>
      <c r="U10" s="330">
        <f>IFERROR(R10-D10,"-")</f>
        <v>19004587</v>
      </c>
      <c r="V10" s="83">
        <f>R10/D10</f>
        <v>2.4071214851648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54</v>
      </c>
      <c r="I11" s="90">
        <v>10</v>
      </c>
      <c r="J11" s="143">
        <f>H11+I11</f>
        <v>64</v>
      </c>
      <c r="K11" s="80" t="str">
        <f>IFERROR(J11/G11,"-")</f>
        <v>-</v>
      </c>
      <c r="L11" s="79">
        <v>0</v>
      </c>
      <c r="M11" s="79">
        <v>19</v>
      </c>
      <c r="N11" s="80">
        <f>IFERROR(L11/J11,"-")</f>
        <v>0</v>
      </c>
      <c r="O11" s="81">
        <f>IFERROR(D11/J11,"-")</f>
        <v>0</v>
      </c>
      <c r="P11" s="82">
        <v>1</v>
      </c>
      <c r="Q11" s="80">
        <f>IFERROR(P11/J11,"-")</f>
        <v>0.015625</v>
      </c>
      <c r="R11" s="335">
        <v>3000</v>
      </c>
      <c r="S11" s="336">
        <f>IFERROR(R11/J11,"-")</f>
        <v>46.875</v>
      </c>
      <c r="T11" s="336">
        <f>IFERROR(R11/P11,"-")</f>
        <v>3000</v>
      </c>
      <c r="U11" s="330">
        <f>IFERROR(R11-D11,"-")</f>
        <v>3000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15662503</v>
      </c>
      <c r="E14" s="41">
        <f>SUM(E6:E12)</f>
        <v>0</v>
      </c>
      <c r="F14" s="41">
        <f>SUM(F6:F12)</f>
        <v>0</v>
      </c>
      <c r="G14" s="41">
        <f>SUM(G6:G12)</f>
        <v>643440</v>
      </c>
      <c r="H14" s="41">
        <f>SUM(H6:H12)</f>
        <v>5715</v>
      </c>
      <c r="I14" s="41">
        <f>SUM(I6:I12)</f>
        <v>190</v>
      </c>
      <c r="J14" s="41">
        <f>SUM(J6:J12)</f>
        <v>5905</v>
      </c>
      <c r="K14" s="42">
        <f>IFERROR(J14/G14,"-")</f>
        <v>0.0091772348626135</v>
      </c>
      <c r="L14" s="76">
        <f>SUM(L6:L12)</f>
        <v>173</v>
      </c>
      <c r="M14" s="76">
        <f>SUM(M6:M12)</f>
        <v>2420</v>
      </c>
      <c r="N14" s="42">
        <f>IFERROR(L14/J14,"-")</f>
        <v>0.029297205757832</v>
      </c>
      <c r="O14" s="43">
        <f>IFERROR(D14/J14,"-")</f>
        <v>2652.4137171888</v>
      </c>
      <c r="P14" s="44">
        <f>SUM(P6:P12)</f>
        <v>744</v>
      </c>
      <c r="Q14" s="42">
        <f>IFERROR(P14/J14,"-")</f>
        <v>0.1259949195597</v>
      </c>
      <c r="R14" s="333">
        <f>SUM(R6:R12)</f>
        <v>34652690</v>
      </c>
      <c r="S14" s="333">
        <f>IFERROR(R14/J14,"-")</f>
        <v>5868.3640982218</v>
      </c>
      <c r="T14" s="333">
        <f>IFERROR(P14/P14,"-")</f>
        <v>1</v>
      </c>
      <c r="U14" s="333">
        <f>SUM(U6:U12)</f>
        <v>18990187</v>
      </c>
      <c r="V14" s="45">
        <f>IFERROR(R14/D14,"-")</f>
        <v>2.212461826823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0.030769230769231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88" t="s">
        <v>71</v>
      </c>
      <c r="J6" s="330">
        <v>520000</v>
      </c>
      <c r="K6" s="79">
        <v>0</v>
      </c>
      <c r="L6" s="79">
        <v>0</v>
      </c>
      <c r="M6" s="79">
        <v>60</v>
      </c>
      <c r="N6" s="89">
        <v>4</v>
      </c>
      <c r="O6" s="90">
        <v>0</v>
      </c>
      <c r="P6" s="91">
        <f>N6+O6</f>
        <v>4</v>
      </c>
      <c r="Q6" s="80">
        <f>IFERROR(P6/M6,"-")</f>
        <v>0.066666666666667</v>
      </c>
      <c r="R6" s="79">
        <v>0</v>
      </c>
      <c r="S6" s="79">
        <v>0</v>
      </c>
      <c r="T6" s="80">
        <f>IFERROR(R6/(P6),"-")</f>
        <v>0</v>
      </c>
      <c r="U6" s="336">
        <f>IFERROR(J6/SUM(N6:O13),"-")</f>
        <v>14444.444444444</v>
      </c>
      <c r="V6" s="82">
        <v>1</v>
      </c>
      <c r="W6" s="80">
        <f>IF(P6=0,"-",V6/P6)</f>
        <v>0.25</v>
      </c>
      <c r="X6" s="335">
        <v>3000</v>
      </c>
      <c r="Y6" s="336">
        <f>IFERROR(X6/P6,"-")</f>
        <v>750</v>
      </c>
      <c r="Z6" s="336">
        <f>IFERROR(X6/V6,"-")</f>
        <v>3000</v>
      </c>
      <c r="AA6" s="330">
        <f>SUM(X6:X13)-SUM(J6:J13)</f>
        <v>-504000</v>
      </c>
      <c r="AB6" s="83">
        <f>SUM(X6:X13)/SUM(J6:J13)</f>
        <v>0.030769230769231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0.25</v>
      </c>
      <c r="BG6" s="110">
        <v>1</v>
      </c>
      <c r="BH6" s="112">
        <f>IFERROR(BG6/BE6,"-")</f>
        <v>1</v>
      </c>
      <c r="BI6" s="113">
        <v>3000</v>
      </c>
      <c r="BJ6" s="114">
        <f>IFERROR(BI6/BE6,"-")</f>
        <v>3000</v>
      </c>
      <c r="BK6" s="115">
        <v>1</v>
      </c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2</v>
      </c>
      <c r="BX6" s="125">
        <f>IF(P6=0,"",IF(BW6=0,"",(BW6/P6)))</f>
        <v>0.5</v>
      </c>
      <c r="BY6" s="126">
        <v>1</v>
      </c>
      <c r="BZ6" s="127">
        <f>IFERROR(BY6/BW6,"-")</f>
        <v>0.5</v>
      </c>
      <c r="CA6" s="128">
        <v>33000</v>
      </c>
      <c r="CB6" s="129">
        <f>IFERROR(CA6/BW6,"-")</f>
        <v>16500</v>
      </c>
      <c r="CC6" s="130"/>
      <c r="CD6" s="130"/>
      <c r="CE6" s="130">
        <v>1</v>
      </c>
      <c r="CF6" s="131">
        <v>1</v>
      </c>
      <c r="CG6" s="132">
        <f>IF(P6=0,"",IF(CF6=0,"",(CF6/P6)))</f>
        <v>0.25</v>
      </c>
      <c r="CH6" s="133">
        <v>1</v>
      </c>
      <c r="CI6" s="134">
        <f>IFERROR(CH6/CF6,"-")</f>
        <v>1</v>
      </c>
      <c r="CJ6" s="135">
        <v>30000</v>
      </c>
      <c r="CK6" s="136">
        <f>IFERROR(CJ6/CF6,"-")</f>
        <v>30000</v>
      </c>
      <c r="CL6" s="137"/>
      <c r="CM6" s="137">
        <v>1</v>
      </c>
      <c r="CN6" s="137"/>
      <c r="CO6" s="138">
        <v>1</v>
      </c>
      <c r="CP6" s="139">
        <v>3000</v>
      </c>
      <c r="CQ6" s="139">
        <v>33000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72</v>
      </c>
      <c r="C7" s="347"/>
      <c r="D7" s="347" t="s">
        <v>66</v>
      </c>
      <c r="E7" s="347" t="s">
        <v>67</v>
      </c>
      <c r="F7" s="347" t="s">
        <v>73</v>
      </c>
      <c r="G7" s="88"/>
      <c r="H7" s="88"/>
      <c r="I7" s="88"/>
      <c r="J7" s="330"/>
      <c r="K7" s="79">
        <v>0</v>
      </c>
      <c r="L7" s="79">
        <v>0</v>
      </c>
      <c r="M7" s="79">
        <v>8</v>
      </c>
      <c r="N7" s="89">
        <v>8</v>
      </c>
      <c r="O7" s="90">
        <v>0</v>
      </c>
      <c r="P7" s="91">
        <f>N7+O7</f>
        <v>8</v>
      </c>
      <c r="Q7" s="80">
        <f>IFERROR(P7/M7,"-")</f>
        <v>1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</v>
      </c>
      <c r="BO7" s="118">
        <f>IF(P7=0,"",IF(BN7=0,"",(BN7/P7)))</f>
        <v>0.375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3</v>
      </c>
      <c r="BX7" s="125">
        <f>IF(P7=0,"",IF(BW7=0,"",(BW7/P7)))</f>
        <v>0.375</v>
      </c>
      <c r="BY7" s="126">
        <v>1</v>
      </c>
      <c r="BZ7" s="127">
        <f>IFERROR(BY7/BW7,"-")</f>
        <v>0.33333333333333</v>
      </c>
      <c r="CA7" s="128">
        <v>10000</v>
      </c>
      <c r="CB7" s="129">
        <f>IFERROR(CA7/BW7,"-")</f>
        <v>3333.3333333333</v>
      </c>
      <c r="CC7" s="130">
        <v>1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>
        <v>10000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74</v>
      </c>
      <c r="C8" s="347"/>
      <c r="D8" s="347" t="s">
        <v>75</v>
      </c>
      <c r="E8" s="347" t="s">
        <v>76</v>
      </c>
      <c r="F8" s="347" t="s">
        <v>77</v>
      </c>
      <c r="G8" s="88" t="s">
        <v>69</v>
      </c>
      <c r="H8" s="88" t="s">
        <v>70</v>
      </c>
      <c r="I8" s="88" t="s">
        <v>78</v>
      </c>
      <c r="J8" s="330"/>
      <c r="K8" s="79">
        <v>0</v>
      </c>
      <c r="L8" s="79">
        <v>0</v>
      </c>
      <c r="M8" s="79">
        <v>53</v>
      </c>
      <c r="N8" s="89">
        <v>2</v>
      </c>
      <c r="O8" s="90">
        <v>0</v>
      </c>
      <c r="P8" s="91">
        <f>N8+O8</f>
        <v>2</v>
      </c>
      <c r="Q8" s="80">
        <f>IFERROR(P8/M8,"-")</f>
        <v>0.037735849056604</v>
      </c>
      <c r="R8" s="79">
        <v>0</v>
      </c>
      <c r="S8" s="79">
        <v>0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2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79</v>
      </c>
      <c r="C9" s="347"/>
      <c r="D9" s="347" t="s">
        <v>75</v>
      </c>
      <c r="E9" s="347" t="s">
        <v>76</v>
      </c>
      <c r="F9" s="347" t="s">
        <v>73</v>
      </c>
      <c r="G9" s="88"/>
      <c r="H9" s="88"/>
      <c r="I9" s="88"/>
      <c r="J9" s="330"/>
      <c r="K9" s="79">
        <v>0</v>
      </c>
      <c r="L9" s="79">
        <v>0</v>
      </c>
      <c r="M9" s="79">
        <v>9</v>
      </c>
      <c r="N9" s="89">
        <v>8</v>
      </c>
      <c r="O9" s="90">
        <v>0</v>
      </c>
      <c r="P9" s="91">
        <f>N9+O9</f>
        <v>8</v>
      </c>
      <c r="Q9" s="80">
        <f>IFERROR(P9/M9,"-")</f>
        <v>0.88888888888889</v>
      </c>
      <c r="R9" s="79">
        <v>0</v>
      </c>
      <c r="S9" s="79">
        <v>2</v>
      </c>
      <c r="T9" s="80">
        <f>IFERROR(R9/(P9),"-")</f>
        <v>0</v>
      </c>
      <c r="U9" s="336"/>
      <c r="V9" s="82">
        <v>1</v>
      </c>
      <c r="W9" s="80">
        <f>IF(P9=0,"-",V9/P9)</f>
        <v>0.125</v>
      </c>
      <c r="X9" s="335">
        <v>5000</v>
      </c>
      <c r="Y9" s="336">
        <f>IFERROR(X9/P9,"-")</f>
        <v>625</v>
      </c>
      <c r="Z9" s="336">
        <f>IFERROR(X9/V9,"-")</f>
        <v>5000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5</v>
      </c>
      <c r="BO9" s="118">
        <f>IF(P9=0,"",IF(BN9=0,"",(BN9/P9)))</f>
        <v>0.625</v>
      </c>
      <c r="BP9" s="119">
        <v>2</v>
      </c>
      <c r="BQ9" s="120">
        <f>IFERROR(BP9/BN9,"-")</f>
        <v>0.4</v>
      </c>
      <c r="BR9" s="121">
        <v>11000</v>
      </c>
      <c r="BS9" s="122">
        <f>IFERROR(BR9/BN9,"-")</f>
        <v>2200</v>
      </c>
      <c r="BT9" s="123">
        <v>2</v>
      </c>
      <c r="BU9" s="123"/>
      <c r="BV9" s="123"/>
      <c r="BW9" s="124">
        <v>3</v>
      </c>
      <c r="BX9" s="125">
        <f>IF(P9=0,"",IF(BW9=0,"",(BW9/P9)))</f>
        <v>0.375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5000</v>
      </c>
      <c r="CQ9" s="139">
        <v>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80</v>
      </c>
      <c r="C10" s="347"/>
      <c r="D10" s="347" t="s">
        <v>81</v>
      </c>
      <c r="E10" s="347" t="s">
        <v>82</v>
      </c>
      <c r="F10" s="347" t="s">
        <v>83</v>
      </c>
      <c r="G10" s="88" t="s">
        <v>69</v>
      </c>
      <c r="H10" s="88" t="s">
        <v>70</v>
      </c>
      <c r="I10" s="88" t="s">
        <v>84</v>
      </c>
      <c r="J10" s="330"/>
      <c r="K10" s="79">
        <v>0</v>
      </c>
      <c r="L10" s="79">
        <v>0</v>
      </c>
      <c r="M10" s="79">
        <v>31</v>
      </c>
      <c r="N10" s="89">
        <v>1</v>
      </c>
      <c r="O10" s="90">
        <v>0</v>
      </c>
      <c r="P10" s="91">
        <f>N10+O10</f>
        <v>1</v>
      </c>
      <c r="Q10" s="80">
        <f>IFERROR(P10/M10,"-")</f>
        <v>0.032258064516129</v>
      </c>
      <c r="R10" s="79">
        <v>0</v>
      </c>
      <c r="S10" s="79">
        <v>0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1</v>
      </c>
      <c r="BX10" s="125">
        <f>IF(P10=0,"",IF(BW10=0,"",(BW10/P10)))</f>
        <v>1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85</v>
      </c>
      <c r="C11" s="347"/>
      <c r="D11" s="347" t="s">
        <v>81</v>
      </c>
      <c r="E11" s="347" t="s">
        <v>82</v>
      </c>
      <c r="F11" s="347" t="s">
        <v>73</v>
      </c>
      <c r="G11" s="88"/>
      <c r="H11" s="88"/>
      <c r="I11" s="88"/>
      <c r="J11" s="330"/>
      <c r="K11" s="79">
        <v>0</v>
      </c>
      <c r="L11" s="79">
        <v>0</v>
      </c>
      <c r="M11" s="79">
        <v>23</v>
      </c>
      <c r="N11" s="89">
        <v>4</v>
      </c>
      <c r="O11" s="90">
        <v>0</v>
      </c>
      <c r="P11" s="91">
        <f>N11+O11</f>
        <v>4</v>
      </c>
      <c r="Q11" s="80">
        <f>IFERROR(P11/M11,"-")</f>
        <v>0.17391304347826</v>
      </c>
      <c r="R11" s="79">
        <v>0</v>
      </c>
      <c r="S11" s="79">
        <v>0</v>
      </c>
      <c r="T11" s="80">
        <f>IFERROR(R11/(P11),"-")</f>
        <v>0</v>
      </c>
      <c r="U11" s="336"/>
      <c r="V11" s="82">
        <v>1</v>
      </c>
      <c r="W11" s="80">
        <f>IF(P11=0,"-",V11/P11)</f>
        <v>0.25</v>
      </c>
      <c r="X11" s="335">
        <v>3000</v>
      </c>
      <c r="Y11" s="336">
        <f>IFERROR(X11/P11,"-")</f>
        <v>750</v>
      </c>
      <c r="Z11" s="336">
        <f>IFERROR(X11/V11,"-")</f>
        <v>3000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2</v>
      </c>
      <c r="BX11" s="125">
        <f>IF(P11=0,"",IF(BW11=0,"",(BW11/P11)))</f>
        <v>0.5</v>
      </c>
      <c r="BY11" s="126">
        <v>1</v>
      </c>
      <c r="BZ11" s="127">
        <f>IFERROR(BY11/BW11,"-")</f>
        <v>0.5</v>
      </c>
      <c r="CA11" s="128">
        <v>800000</v>
      </c>
      <c r="CB11" s="129">
        <f>IFERROR(CA11/BW11,"-")</f>
        <v>400000</v>
      </c>
      <c r="CC11" s="130"/>
      <c r="CD11" s="130"/>
      <c r="CE11" s="130">
        <v>1</v>
      </c>
      <c r="CF11" s="131">
        <v>1</v>
      </c>
      <c r="CG11" s="132">
        <f>IF(P11=0,"",IF(CF11=0,"",(CF11/P11)))</f>
        <v>0.25</v>
      </c>
      <c r="CH11" s="133">
        <v>1</v>
      </c>
      <c r="CI11" s="134">
        <f>IFERROR(CH11/CF11,"-")</f>
        <v>1</v>
      </c>
      <c r="CJ11" s="135">
        <v>3000</v>
      </c>
      <c r="CK11" s="136">
        <f>IFERROR(CJ11/CF11,"-")</f>
        <v>3000</v>
      </c>
      <c r="CL11" s="137">
        <v>1</v>
      </c>
      <c r="CM11" s="137"/>
      <c r="CN11" s="137"/>
      <c r="CO11" s="138">
        <v>1</v>
      </c>
      <c r="CP11" s="139">
        <v>3000</v>
      </c>
      <c r="CQ11" s="139">
        <v>800000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347" t="s">
        <v>86</v>
      </c>
      <c r="C12" s="347"/>
      <c r="D12" s="347" t="s">
        <v>87</v>
      </c>
      <c r="E12" s="347" t="s">
        <v>88</v>
      </c>
      <c r="F12" s="347" t="s">
        <v>77</v>
      </c>
      <c r="G12" s="88" t="s">
        <v>69</v>
      </c>
      <c r="H12" s="88" t="s">
        <v>70</v>
      </c>
      <c r="I12" s="88" t="s">
        <v>89</v>
      </c>
      <c r="J12" s="330"/>
      <c r="K12" s="79">
        <v>0</v>
      </c>
      <c r="L12" s="79">
        <v>0</v>
      </c>
      <c r="M12" s="79">
        <v>55</v>
      </c>
      <c r="N12" s="89">
        <v>1</v>
      </c>
      <c r="O12" s="90">
        <v>0</v>
      </c>
      <c r="P12" s="91">
        <f>N12+O12</f>
        <v>1</v>
      </c>
      <c r="Q12" s="80">
        <f>IFERROR(P12/M12,"-")</f>
        <v>0.018181818181818</v>
      </c>
      <c r="R12" s="79">
        <v>0</v>
      </c>
      <c r="S12" s="79">
        <v>1</v>
      </c>
      <c r="T12" s="80">
        <f>IFERROR(R12/(P12),"-")</f>
        <v>0</v>
      </c>
      <c r="U12" s="336"/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1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90</v>
      </c>
      <c r="C13" s="347"/>
      <c r="D13" s="347" t="s">
        <v>87</v>
      </c>
      <c r="E13" s="347" t="s">
        <v>88</v>
      </c>
      <c r="F13" s="347" t="s">
        <v>73</v>
      </c>
      <c r="G13" s="88"/>
      <c r="H13" s="88"/>
      <c r="I13" s="88"/>
      <c r="J13" s="330"/>
      <c r="K13" s="79">
        <v>0</v>
      </c>
      <c r="L13" s="79">
        <v>0</v>
      </c>
      <c r="M13" s="79">
        <v>14</v>
      </c>
      <c r="N13" s="89">
        <v>8</v>
      </c>
      <c r="O13" s="90">
        <v>0</v>
      </c>
      <c r="P13" s="91">
        <f>N13+O13</f>
        <v>8</v>
      </c>
      <c r="Q13" s="80">
        <f>IFERROR(P13/M13,"-")</f>
        <v>0.57142857142857</v>
      </c>
      <c r="R13" s="79">
        <v>0</v>
      </c>
      <c r="S13" s="79">
        <v>1</v>
      </c>
      <c r="T13" s="80">
        <f>IFERROR(R13/(P13),"-")</f>
        <v>0</v>
      </c>
      <c r="U13" s="336"/>
      <c r="V13" s="82">
        <v>1</v>
      </c>
      <c r="W13" s="80">
        <f>IF(P13=0,"-",V13/P13)</f>
        <v>0.125</v>
      </c>
      <c r="X13" s="335">
        <v>5000</v>
      </c>
      <c r="Y13" s="336">
        <f>IFERROR(X13/P13,"-")</f>
        <v>625</v>
      </c>
      <c r="Z13" s="336">
        <f>IFERROR(X13/V13,"-")</f>
        <v>5000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0.125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0.25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5</v>
      </c>
      <c r="BX13" s="125">
        <f>IF(P13=0,"",IF(BW13=0,"",(BW13/P13)))</f>
        <v>0.625</v>
      </c>
      <c r="BY13" s="126">
        <v>1</v>
      </c>
      <c r="BZ13" s="127">
        <f>IFERROR(BY13/BW13,"-")</f>
        <v>0.2</v>
      </c>
      <c r="CA13" s="128">
        <v>5000</v>
      </c>
      <c r="CB13" s="129">
        <f>IFERROR(CA13/BW13,"-")</f>
        <v>1000</v>
      </c>
      <c r="CC13" s="130">
        <v>1</v>
      </c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5000</v>
      </c>
      <c r="CQ13" s="139">
        <v>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1.9575</v>
      </c>
      <c r="B14" s="347" t="s">
        <v>91</v>
      </c>
      <c r="C14" s="347"/>
      <c r="D14" s="347" t="s">
        <v>92</v>
      </c>
      <c r="E14" s="347" t="s">
        <v>93</v>
      </c>
      <c r="F14" s="347" t="s">
        <v>94</v>
      </c>
      <c r="G14" s="88" t="s">
        <v>95</v>
      </c>
      <c r="H14" s="88" t="s">
        <v>96</v>
      </c>
      <c r="I14" s="88" t="s">
        <v>97</v>
      </c>
      <c r="J14" s="330">
        <v>400000</v>
      </c>
      <c r="K14" s="79">
        <v>0</v>
      </c>
      <c r="L14" s="79">
        <v>0</v>
      </c>
      <c r="M14" s="79">
        <v>64</v>
      </c>
      <c r="N14" s="89">
        <v>3</v>
      </c>
      <c r="O14" s="90">
        <v>0</v>
      </c>
      <c r="P14" s="91">
        <f>N14+O14</f>
        <v>3</v>
      </c>
      <c r="Q14" s="80">
        <f>IFERROR(P14/M14,"-")</f>
        <v>0.046875</v>
      </c>
      <c r="R14" s="79">
        <v>0</v>
      </c>
      <c r="S14" s="79">
        <v>0</v>
      </c>
      <c r="T14" s="80">
        <f>IFERROR(R14/(P14),"-")</f>
        <v>0</v>
      </c>
      <c r="U14" s="336">
        <f>IFERROR(J14/SUM(N14:O18),"-")</f>
        <v>14285.714285714</v>
      </c>
      <c r="V14" s="82">
        <v>1</v>
      </c>
      <c r="W14" s="80">
        <f>IF(P14=0,"-",V14/P14)</f>
        <v>0.33333333333333</v>
      </c>
      <c r="X14" s="335">
        <v>48000</v>
      </c>
      <c r="Y14" s="336">
        <f>IFERROR(X14/P14,"-")</f>
        <v>16000</v>
      </c>
      <c r="Z14" s="336">
        <f>IFERROR(X14/V14,"-")</f>
        <v>48000</v>
      </c>
      <c r="AA14" s="330">
        <f>SUM(X14:X18)-SUM(J14:J18)</f>
        <v>383000</v>
      </c>
      <c r="AB14" s="83">
        <f>SUM(X14:X18)/SUM(J14:J18)</f>
        <v>1.9575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0.33333333333333</v>
      </c>
      <c r="BG14" s="110">
        <v>1</v>
      </c>
      <c r="BH14" s="112">
        <f>IFERROR(BG14/BE14,"-")</f>
        <v>1</v>
      </c>
      <c r="BI14" s="113">
        <v>48000</v>
      </c>
      <c r="BJ14" s="114">
        <f>IFERROR(BI14/BE14,"-")</f>
        <v>48000</v>
      </c>
      <c r="BK14" s="115"/>
      <c r="BL14" s="115"/>
      <c r="BM14" s="115">
        <v>1</v>
      </c>
      <c r="BN14" s="117">
        <v>1</v>
      </c>
      <c r="BO14" s="118">
        <f>IF(P14=0,"",IF(BN14=0,"",(BN14/P14)))</f>
        <v>0.33333333333333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0.33333333333333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48000</v>
      </c>
      <c r="CQ14" s="139">
        <v>48000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98</v>
      </c>
      <c r="C15" s="347"/>
      <c r="D15" s="347" t="s">
        <v>99</v>
      </c>
      <c r="E15" s="347" t="s">
        <v>100</v>
      </c>
      <c r="F15" s="347" t="s">
        <v>94</v>
      </c>
      <c r="G15" s="88"/>
      <c r="H15" s="88" t="s">
        <v>96</v>
      </c>
      <c r="I15" s="88"/>
      <c r="J15" s="330"/>
      <c r="K15" s="79">
        <v>0</v>
      </c>
      <c r="L15" s="79">
        <v>0</v>
      </c>
      <c r="M15" s="79">
        <v>72</v>
      </c>
      <c r="N15" s="89">
        <v>6</v>
      </c>
      <c r="O15" s="90">
        <v>0</v>
      </c>
      <c r="P15" s="91">
        <f>N15+O15</f>
        <v>6</v>
      </c>
      <c r="Q15" s="80">
        <f>IFERROR(P15/M15,"-")</f>
        <v>0.083333333333333</v>
      </c>
      <c r="R15" s="79">
        <v>1</v>
      </c>
      <c r="S15" s="79">
        <v>3</v>
      </c>
      <c r="T15" s="80">
        <f>IFERROR(R15/(P15),"-")</f>
        <v>0.16666666666667</v>
      </c>
      <c r="U15" s="336"/>
      <c r="V15" s="82">
        <v>1</v>
      </c>
      <c r="W15" s="80">
        <f>IF(P15=0,"-",V15/P15)</f>
        <v>0.16666666666667</v>
      </c>
      <c r="X15" s="335">
        <v>205000</v>
      </c>
      <c r="Y15" s="336">
        <f>IFERROR(X15/P15,"-")</f>
        <v>34166.666666667</v>
      </c>
      <c r="Z15" s="336">
        <f>IFERROR(X15/V15,"-")</f>
        <v>205000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2</v>
      </c>
      <c r="BO15" s="118">
        <f>IF(P15=0,"",IF(BN15=0,"",(BN15/P15)))</f>
        <v>0.33333333333333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3</v>
      </c>
      <c r="BX15" s="125">
        <f>IF(P15=0,"",IF(BW15=0,"",(BW15/P15)))</f>
        <v>0.5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1</v>
      </c>
      <c r="CG15" s="132">
        <f>IF(P15=0,"",IF(CF15=0,"",(CF15/P15)))</f>
        <v>0.16666666666667</v>
      </c>
      <c r="CH15" s="133">
        <v>1</v>
      </c>
      <c r="CI15" s="134">
        <f>IFERROR(CH15/CF15,"-")</f>
        <v>1</v>
      </c>
      <c r="CJ15" s="135">
        <v>205000</v>
      </c>
      <c r="CK15" s="136">
        <f>IFERROR(CJ15/CF15,"-")</f>
        <v>205000</v>
      </c>
      <c r="CL15" s="137"/>
      <c r="CM15" s="137"/>
      <c r="CN15" s="137">
        <v>1</v>
      </c>
      <c r="CO15" s="138">
        <v>1</v>
      </c>
      <c r="CP15" s="139">
        <v>205000</v>
      </c>
      <c r="CQ15" s="139">
        <v>205000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347" t="s">
        <v>101</v>
      </c>
      <c r="C16" s="347"/>
      <c r="D16" s="347" t="s">
        <v>102</v>
      </c>
      <c r="E16" s="347" t="s">
        <v>103</v>
      </c>
      <c r="F16" s="347" t="s">
        <v>94</v>
      </c>
      <c r="G16" s="88"/>
      <c r="H16" s="88" t="s">
        <v>96</v>
      </c>
      <c r="I16" s="88"/>
      <c r="J16" s="330"/>
      <c r="K16" s="79">
        <v>0</v>
      </c>
      <c r="L16" s="79">
        <v>0</v>
      </c>
      <c r="M16" s="79">
        <v>40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104</v>
      </c>
      <c r="C17" s="347"/>
      <c r="D17" s="347" t="s">
        <v>105</v>
      </c>
      <c r="E17" s="347" t="s">
        <v>106</v>
      </c>
      <c r="F17" s="347" t="s">
        <v>94</v>
      </c>
      <c r="G17" s="88"/>
      <c r="H17" s="88" t="s">
        <v>96</v>
      </c>
      <c r="I17" s="88"/>
      <c r="J17" s="330"/>
      <c r="K17" s="79">
        <v>0</v>
      </c>
      <c r="L17" s="79">
        <v>0</v>
      </c>
      <c r="M17" s="79">
        <v>42</v>
      </c>
      <c r="N17" s="89">
        <v>3</v>
      </c>
      <c r="O17" s="90">
        <v>0</v>
      </c>
      <c r="P17" s="91">
        <f>N17+O17</f>
        <v>3</v>
      </c>
      <c r="Q17" s="80">
        <f>IFERROR(P17/M17,"-")</f>
        <v>0.071428571428571</v>
      </c>
      <c r="R17" s="79">
        <v>0</v>
      </c>
      <c r="S17" s="79">
        <v>1</v>
      </c>
      <c r="T17" s="80">
        <f>IFERROR(R17/(P17),"-")</f>
        <v>0</v>
      </c>
      <c r="U17" s="336"/>
      <c r="V17" s="82">
        <v>1</v>
      </c>
      <c r="W17" s="80">
        <f>IF(P17=0,"-",V17/P17)</f>
        <v>0.33333333333333</v>
      </c>
      <c r="X17" s="335">
        <v>310000</v>
      </c>
      <c r="Y17" s="336">
        <f>IFERROR(X17/P17,"-")</f>
        <v>103333.33333333</v>
      </c>
      <c r="Z17" s="336">
        <f>IFERROR(X17/V17,"-")</f>
        <v>310000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3</v>
      </c>
      <c r="BX17" s="125">
        <f>IF(P17=0,"",IF(BW17=0,"",(BW17/P17)))</f>
        <v>1</v>
      </c>
      <c r="BY17" s="126">
        <v>1</v>
      </c>
      <c r="BZ17" s="127">
        <f>IFERROR(BY17/BW17,"-")</f>
        <v>0.33333333333333</v>
      </c>
      <c r="CA17" s="128">
        <v>310000</v>
      </c>
      <c r="CB17" s="129">
        <f>IFERROR(CA17/BW17,"-")</f>
        <v>103333.33333333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310000</v>
      </c>
      <c r="CQ17" s="139">
        <v>310000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347" t="s">
        <v>107</v>
      </c>
      <c r="C18" s="347"/>
      <c r="D18" s="347" t="s">
        <v>108</v>
      </c>
      <c r="E18" s="347" t="s">
        <v>108</v>
      </c>
      <c r="F18" s="347" t="s">
        <v>73</v>
      </c>
      <c r="G18" s="88"/>
      <c r="H18" s="88"/>
      <c r="I18" s="88"/>
      <c r="J18" s="330"/>
      <c r="K18" s="79">
        <v>0</v>
      </c>
      <c r="L18" s="79">
        <v>0</v>
      </c>
      <c r="M18" s="79">
        <v>75</v>
      </c>
      <c r="N18" s="89">
        <v>16</v>
      </c>
      <c r="O18" s="90">
        <v>0</v>
      </c>
      <c r="P18" s="91">
        <f>N18+O18</f>
        <v>16</v>
      </c>
      <c r="Q18" s="80">
        <f>IFERROR(P18/M18,"-")</f>
        <v>0.21333333333333</v>
      </c>
      <c r="R18" s="79">
        <v>0</v>
      </c>
      <c r="S18" s="79">
        <v>5</v>
      </c>
      <c r="T18" s="80">
        <f>IFERROR(R18/(P18),"-")</f>
        <v>0</v>
      </c>
      <c r="U18" s="336"/>
      <c r="V18" s="82">
        <v>2</v>
      </c>
      <c r="W18" s="80">
        <f>IF(P18=0,"-",V18/P18)</f>
        <v>0.125</v>
      </c>
      <c r="X18" s="335">
        <v>220000</v>
      </c>
      <c r="Y18" s="336">
        <f>IFERROR(X18/P18,"-")</f>
        <v>13750</v>
      </c>
      <c r="Z18" s="336">
        <f>IFERROR(X18/V18,"-")</f>
        <v>110000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0.0625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0.0625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1</v>
      </c>
      <c r="BF18" s="111">
        <f>IF(P18=0,"",IF(BE18=0,"",(BE18/P18)))</f>
        <v>0.0625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5</v>
      </c>
      <c r="BO18" s="118">
        <f>IF(P18=0,"",IF(BN18=0,"",(BN18/P18)))</f>
        <v>0.3125</v>
      </c>
      <c r="BP18" s="119">
        <v>1</v>
      </c>
      <c r="BQ18" s="120">
        <f>IFERROR(BP18/BN18,"-")</f>
        <v>0.2</v>
      </c>
      <c r="BR18" s="121">
        <v>3000</v>
      </c>
      <c r="BS18" s="122">
        <f>IFERROR(BR18/BN18,"-")</f>
        <v>600</v>
      </c>
      <c r="BT18" s="123">
        <v>1</v>
      </c>
      <c r="BU18" s="123"/>
      <c r="BV18" s="123"/>
      <c r="BW18" s="124">
        <v>5</v>
      </c>
      <c r="BX18" s="125">
        <f>IF(P18=0,"",IF(BW18=0,"",(BW18/P18)))</f>
        <v>0.3125</v>
      </c>
      <c r="BY18" s="126">
        <v>2</v>
      </c>
      <c r="BZ18" s="127">
        <f>IFERROR(BY18/BW18,"-")</f>
        <v>0.4</v>
      </c>
      <c r="CA18" s="128">
        <v>103000</v>
      </c>
      <c r="CB18" s="129">
        <f>IFERROR(CA18/BW18,"-")</f>
        <v>20600</v>
      </c>
      <c r="CC18" s="130">
        <v>1</v>
      </c>
      <c r="CD18" s="130"/>
      <c r="CE18" s="130">
        <v>1</v>
      </c>
      <c r="CF18" s="131">
        <v>3</v>
      </c>
      <c r="CG18" s="132">
        <f>IF(P18=0,"",IF(CF18=0,"",(CF18/P18)))</f>
        <v>0.1875</v>
      </c>
      <c r="CH18" s="133">
        <v>1</v>
      </c>
      <c r="CI18" s="134">
        <f>IFERROR(CH18/CF18,"-")</f>
        <v>0.33333333333333</v>
      </c>
      <c r="CJ18" s="135">
        <v>487500</v>
      </c>
      <c r="CK18" s="136">
        <f>IFERROR(CJ18/CF18,"-")</f>
        <v>162500</v>
      </c>
      <c r="CL18" s="137"/>
      <c r="CM18" s="137"/>
      <c r="CN18" s="137">
        <v>1</v>
      </c>
      <c r="CO18" s="138">
        <v>2</v>
      </c>
      <c r="CP18" s="139">
        <v>220000</v>
      </c>
      <c r="CQ18" s="139">
        <v>487500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>
        <f>AB19</f>
        <v>0.0564</v>
      </c>
      <c r="B19" s="347" t="s">
        <v>109</v>
      </c>
      <c r="C19" s="347"/>
      <c r="D19" s="347" t="s">
        <v>110</v>
      </c>
      <c r="E19" s="347" t="s">
        <v>111</v>
      </c>
      <c r="F19" s="347" t="s">
        <v>94</v>
      </c>
      <c r="G19" s="88" t="s">
        <v>112</v>
      </c>
      <c r="H19" s="88" t="s">
        <v>113</v>
      </c>
      <c r="I19" s="88" t="s">
        <v>114</v>
      </c>
      <c r="J19" s="330">
        <v>250000</v>
      </c>
      <c r="K19" s="79">
        <v>0</v>
      </c>
      <c r="L19" s="79">
        <v>0</v>
      </c>
      <c r="M19" s="79">
        <v>60</v>
      </c>
      <c r="N19" s="89">
        <v>3</v>
      </c>
      <c r="O19" s="90">
        <v>0</v>
      </c>
      <c r="P19" s="91">
        <f>N19+O19</f>
        <v>3</v>
      </c>
      <c r="Q19" s="80">
        <f>IFERROR(P19/M19,"-")</f>
        <v>0.05</v>
      </c>
      <c r="R19" s="79">
        <v>0</v>
      </c>
      <c r="S19" s="79">
        <v>2</v>
      </c>
      <c r="T19" s="80">
        <f>IFERROR(R19/(P19),"-")</f>
        <v>0</v>
      </c>
      <c r="U19" s="336">
        <f>IFERROR(J19/SUM(N19:O20),"-")</f>
        <v>35714.285714286</v>
      </c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>
        <f>SUM(X19:X20)-SUM(J19:J20)</f>
        <v>-235900</v>
      </c>
      <c r="AB19" s="83">
        <f>SUM(X19:X20)/SUM(J19:J20)</f>
        <v>0.0564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2</v>
      </c>
      <c r="BO19" s="118">
        <f>IF(P19=0,"",IF(BN19=0,"",(BN19/P19)))</f>
        <v>0.66666666666667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0.33333333333333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115</v>
      </c>
      <c r="C20" s="347"/>
      <c r="D20" s="347" t="s">
        <v>110</v>
      </c>
      <c r="E20" s="347" t="s">
        <v>111</v>
      </c>
      <c r="F20" s="347" t="s">
        <v>73</v>
      </c>
      <c r="G20" s="88"/>
      <c r="H20" s="88"/>
      <c r="I20" s="88"/>
      <c r="J20" s="330"/>
      <c r="K20" s="79">
        <v>0</v>
      </c>
      <c r="L20" s="79">
        <v>0</v>
      </c>
      <c r="M20" s="79">
        <v>20</v>
      </c>
      <c r="N20" s="89">
        <v>4</v>
      </c>
      <c r="O20" s="90">
        <v>0</v>
      </c>
      <c r="P20" s="91">
        <f>N20+O20</f>
        <v>4</v>
      </c>
      <c r="Q20" s="80">
        <f>IFERROR(P20/M20,"-")</f>
        <v>0.2</v>
      </c>
      <c r="R20" s="79">
        <v>0</v>
      </c>
      <c r="S20" s="79">
        <v>0</v>
      </c>
      <c r="T20" s="80">
        <f>IFERROR(R20/(P20),"-")</f>
        <v>0</v>
      </c>
      <c r="U20" s="336"/>
      <c r="V20" s="82">
        <v>0</v>
      </c>
      <c r="W20" s="80">
        <f>IF(P20=0,"-",V20/P20)</f>
        <v>0</v>
      </c>
      <c r="X20" s="335">
        <v>14100</v>
      </c>
      <c r="Y20" s="336">
        <f>IFERROR(X20/P20,"-")</f>
        <v>3525</v>
      </c>
      <c r="Z20" s="336" t="str">
        <f>IFERROR(X20/V20,"-")</f>
        <v>-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3</v>
      </c>
      <c r="BO20" s="118">
        <f>IF(P20=0,"",IF(BN20=0,"",(BN20/P20)))</f>
        <v>0.75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0.25</v>
      </c>
      <c r="BY20" s="126">
        <v>1</v>
      </c>
      <c r="BZ20" s="127">
        <f>IFERROR(BY20/BW20,"-")</f>
        <v>1</v>
      </c>
      <c r="CA20" s="128">
        <v>11000</v>
      </c>
      <c r="CB20" s="129">
        <f>IFERROR(CA20/BW20,"-")</f>
        <v>11000</v>
      </c>
      <c r="CC20" s="130"/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14100</v>
      </c>
      <c r="CQ20" s="139">
        <v>11000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0.225</v>
      </c>
      <c r="B21" s="347" t="s">
        <v>116</v>
      </c>
      <c r="C21" s="347"/>
      <c r="D21" s="347"/>
      <c r="E21" s="347"/>
      <c r="F21" s="347" t="s">
        <v>83</v>
      </c>
      <c r="G21" s="88" t="s">
        <v>117</v>
      </c>
      <c r="H21" s="88" t="s">
        <v>118</v>
      </c>
      <c r="I21" s="88" t="s">
        <v>119</v>
      </c>
      <c r="J21" s="330">
        <v>80000</v>
      </c>
      <c r="K21" s="79">
        <v>0</v>
      </c>
      <c r="L21" s="79">
        <v>0</v>
      </c>
      <c r="M21" s="79">
        <v>59</v>
      </c>
      <c r="N21" s="89">
        <v>3</v>
      </c>
      <c r="O21" s="90">
        <v>0</v>
      </c>
      <c r="P21" s="91">
        <f>N21+O21</f>
        <v>3</v>
      </c>
      <c r="Q21" s="80">
        <f>IFERROR(P21/M21,"-")</f>
        <v>0.050847457627119</v>
      </c>
      <c r="R21" s="79">
        <v>0</v>
      </c>
      <c r="S21" s="79">
        <v>0</v>
      </c>
      <c r="T21" s="80">
        <f>IFERROR(R21/(P21),"-")</f>
        <v>0</v>
      </c>
      <c r="U21" s="336">
        <f>IFERROR(J21/SUM(N21:O22),"-")</f>
        <v>16000</v>
      </c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>
        <f>SUM(X21:X22)-SUM(J21:J22)</f>
        <v>-62000</v>
      </c>
      <c r="AB21" s="83">
        <f>SUM(X21:X22)/SUM(J21:J22)</f>
        <v>0.225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0.33333333333333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</v>
      </c>
      <c r="BO21" s="118">
        <f>IF(P21=0,"",IF(BN21=0,"",(BN21/P21)))</f>
        <v>0.33333333333333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>
        <v>1</v>
      </c>
      <c r="CG21" s="132">
        <f>IF(P21=0,"",IF(CF21=0,"",(CF21/P21)))</f>
        <v>0.33333333333333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120</v>
      </c>
      <c r="C22" s="347"/>
      <c r="D22" s="347"/>
      <c r="E22" s="347"/>
      <c r="F22" s="347" t="s">
        <v>73</v>
      </c>
      <c r="G22" s="88"/>
      <c r="H22" s="88"/>
      <c r="I22" s="88"/>
      <c r="J22" s="330"/>
      <c r="K22" s="79">
        <v>0</v>
      </c>
      <c r="L22" s="79">
        <v>0</v>
      </c>
      <c r="M22" s="79">
        <v>2</v>
      </c>
      <c r="N22" s="89">
        <v>2</v>
      </c>
      <c r="O22" s="90">
        <v>0</v>
      </c>
      <c r="P22" s="91">
        <f>N22+O22</f>
        <v>2</v>
      </c>
      <c r="Q22" s="80">
        <f>IFERROR(P22/M22,"-")</f>
        <v>1</v>
      </c>
      <c r="R22" s="79">
        <v>0</v>
      </c>
      <c r="S22" s="79">
        <v>0</v>
      </c>
      <c r="T22" s="80">
        <f>IFERROR(R22/(P22),"-")</f>
        <v>0</v>
      </c>
      <c r="U22" s="336"/>
      <c r="V22" s="82">
        <v>0</v>
      </c>
      <c r="W22" s="80">
        <f>IF(P22=0,"-",V22/P22)</f>
        <v>0</v>
      </c>
      <c r="X22" s="335">
        <v>18000</v>
      </c>
      <c r="Y22" s="336">
        <f>IFERROR(X22/P22,"-")</f>
        <v>9000</v>
      </c>
      <c r="Z22" s="336" t="str">
        <f>IFERROR(X22/V22,"-")</f>
        <v>-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1</v>
      </c>
      <c r="BX22" s="125">
        <f>IF(P22=0,"",IF(BW22=0,"",(BW22/P22)))</f>
        <v>0.5</v>
      </c>
      <c r="BY22" s="126">
        <v>1</v>
      </c>
      <c r="BZ22" s="127">
        <f>IFERROR(BY22/BW22,"-")</f>
        <v>1</v>
      </c>
      <c r="CA22" s="128">
        <v>46000</v>
      </c>
      <c r="CB22" s="129">
        <f>IFERROR(CA22/BW22,"-")</f>
        <v>46000</v>
      </c>
      <c r="CC22" s="130"/>
      <c r="CD22" s="130"/>
      <c r="CE22" s="130">
        <v>1</v>
      </c>
      <c r="CF22" s="131">
        <v>1</v>
      </c>
      <c r="CG22" s="132">
        <f>IF(P22=0,"",IF(CF22=0,"",(CF22/P22)))</f>
        <v>0.5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0</v>
      </c>
      <c r="CP22" s="139">
        <v>18000</v>
      </c>
      <c r="CQ22" s="139">
        <v>46000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 t="str">
        <f>AB23</f>
        <v>0</v>
      </c>
      <c r="B23" s="347" t="s">
        <v>121</v>
      </c>
      <c r="C23" s="347"/>
      <c r="D23" s="347"/>
      <c r="E23" s="347"/>
      <c r="F23" s="347" t="s">
        <v>83</v>
      </c>
      <c r="G23" s="88" t="s">
        <v>122</v>
      </c>
      <c r="H23" s="88" t="s">
        <v>118</v>
      </c>
      <c r="I23" s="348" t="s">
        <v>123</v>
      </c>
      <c r="J23" s="330">
        <v>0</v>
      </c>
      <c r="K23" s="79">
        <v>0</v>
      </c>
      <c r="L23" s="79">
        <v>0</v>
      </c>
      <c r="M23" s="79">
        <v>19</v>
      </c>
      <c r="N23" s="89">
        <v>2</v>
      </c>
      <c r="O23" s="90">
        <v>0</v>
      </c>
      <c r="P23" s="91">
        <f>N23+O23</f>
        <v>2</v>
      </c>
      <c r="Q23" s="80">
        <f>IFERROR(P23/M23,"-")</f>
        <v>0.10526315789474</v>
      </c>
      <c r="R23" s="79">
        <v>0</v>
      </c>
      <c r="S23" s="79">
        <v>0</v>
      </c>
      <c r="T23" s="80">
        <f>IFERROR(R23/(P23),"-")</f>
        <v>0</v>
      </c>
      <c r="U23" s="336">
        <f>IFERROR(J23/SUM(N23:O24),"-")</f>
        <v>0</v>
      </c>
      <c r="V23" s="82">
        <v>1</v>
      </c>
      <c r="W23" s="80">
        <f>IF(P23=0,"-",V23/P23)</f>
        <v>0.5</v>
      </c>
      <c r="X23" s="335">
        <v>5000</v>
      </c>
      <c r="Y23" s="336">
        <f>IFERROR(X23/P23,"-")</f>
        <v>2500</v>
      </c>
      <c r="Z23" s="336">
        <f>IFERROR(X23/V23,"-")</f>
        <v>5000</v>
      </c>
      <c r="AA23" s="330">
        <f>SUM(X23:X24)-SUM(J23:J24)</f>
        <v>5000</v>
      </c>
      <c r="AB23" s="83" t="str">
        <f>SUM(X23:X24)/SUM(J23:J24)</f>
        <v>0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0.5</v>
      </c>
      <c r="BY23" s="126">
        <v>1</v>
      </c>
      <c r="BZ23" s="127">
        <f>IFERROR(BY23/BW23,"-")</f>
        <v>1</v>
      </c>
      <c r="CA23" s="128">
        <v>5000</v>
      </c>
      <c r="CB23" s="129">
        <f>IFERROR(CA23/BW23,"-")</f>
        <v>5000</v>
      </c>
      <c r="CC23" s="130">
        <v>1</v>
      </c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5000</v>
      </c>
      <c r="CQ23" s="139">
        <v>5000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124</v>
      </c>
      <c r="C24" s="347"/>
      <c r="D24" s="347"/>
      <c r="E24" s="347"/>
      <c r="F24" s="347" t="s">
        <v>73</v>
      </c>
      <c r="G24" s="88"/>
      <c r="H24" s="88"/>
      <c r="I24" s="88"/>
      <c r="J24" s="330"/>
      <c r="K24" s="79">
        <v>0</v>
      </c>
      <c r="L24" s="79">
        <v>0</v>
      </c>
      <c r="M24" s="79">
        <v>0</v>
      </c>
      <c r="N24" s="89">
        <v>0</v>
      </c>
      <c r="O24" s="90">
        <v>0</v>
      </c>
      <c r="P24" s="91">
        <f>N24+O24</f>
        <v>0</v>
      </c>
      <c r="Q24" s="80" t="str">
        <f>IFERROR(P24/M24,"-")</f>
        <v>-</v>
      </c>
      <c r="R24" s="79">
        <v>0</v>
      </c>
      <c r="S24" s="79">
        <v>0</v>
      </c>
      <c r="T24" s="80" t="str">
        <f>IFERROR(R24/(P24),"-")</f>
        <v>-</v>
      </c>
      <c r="U24" s="336"/>
      <c r="V24" s="82">
        <v>0</v>
      </c>
      <c r="W24" s="80" t="str">
        <f>IF(P24=0,"-",V24/P24)</f>
        <v>-</v>
      </c>
      <c r="X24" s="335">
        <v>0</v>
      </c>
      <c r="Y24" s="336" t="str">
        <f>IFERROR(X24/P24,"-")</f>
        <v>-</v>
      </c>
      <c r="Z24" s="336" t="str">
        <f>IFERROR(X24/V24,"-")</f>
        <v>-</v>
      </c>
      <c r="AA24" s="33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30"/>
      <c r="B25" s="85"/>
      <c r="C25" s="86"/>
      <c r="D25" s="86"/>
      <c r="E25" s="86"/>
      <c r="F25" s="87"/>
      <c r="G25" s="88"/>
      <c r="H25" s="88"/>
      <c r="I25" s="88"/>
      <c r="J25" s="331"/>
      <c r="K25" s="34"/>
      <c r="L25" s="34"/>
      <c r="M25" s="31"/>
      <c r="N25" s="23"/>
      <c r="O25" s="23"/>
      <c r="P25" s="23"/>
      <c r="Q25" s="32"/>
      <c r="R25" s="32"/>
      <c r="S25" s="23"/>
      <c r="T25" s="32"/>
      <c r="U25" s="337"/>
      <c r="V25" s="25"/>
      <c r="W25" s="25"/>
      <c r="X25" s="337"/>
      <c r="Y25" s="337"/>
      <c r="Z25" s="337"/>
      <c r="AA25" s="337"/>
      <c r="AB25" s="33"/>
      <c r="AC25" s="57"/>
      <c r="AD25" s="61"/>
      <c r="AE25" s="62"/>
      <c r="AF25" s="61"/>
      <c r="AG25" s="65"/>
      <c r="AH25" s="66"/>
      <c r="AI25" s="67"/>
      <c r="AJ25" s="68"/>
      <c r="AK25" s="68"/>
      <c r="AL25" s="68"/>
      <c r="AM25" s="61"/>
      <c r="AN25" s="62"/>
      <c r="AO25" s="61"/>
      <c r="AP25" s="65"/>
      <c r="AQ25" s="66"/>
      <c r="AR25" s="67"/>
      <c r="AS25" s="68"/>
      <c r="AT25" s="68"/>
      <c r="AU25" s="68"/>
      <c r="AV25" s="61"/>
      <c r="AW25" s="62"/>
      <c r="AX25" s="61"/>
      <c r="AY25" s="65"/>
      <c r="AZ25" s="66"/>
      <c r="BA25" s="67"/>
      <c r="BB25" s="68"/>
      <c r="BC25" s="68"/>
      <c r="BD25" s="68"/>
      <c r="BE25" s="61"/>
      <c r="BF25" s="62"/>
      <c r="BG25" s="61"/>
      <c r="BH25" s="65"/>
      <c r="BI25" s="66"/>
      <c r="BJ25" s="67"/>
      <c r="BK25" s="68"/>
      <c r="BL25" s="68"/>
      <c r="BM25" s="68"/>
      <c r="BN25" s="63"/>
      <c r="BO25" s="64"/>
      <c r="BP25" s="61"/>
      <c r="BQ25" s="65"/>
      <c r="BR25" s="66"/>
      <c r="BS25" s="67"/>
      <c r="BT25" s="68"/>
      <c r="BU25" s="68"/>
      <c r="BV25" s="68"/>
      <c r="BW25" s="63"/>
      <c r="BX25" s="64"/>
      <c r="BY25" s="61"/>
      <c r="BZ25" s="65"/>
      <c r="CA25" s="66"/>
      <c r="CB25" s="67"/>
      <c r="CC25" s="68"/>
      <c r="CD25" s="68"/>
      <c r="CE25" s="68"/>
      <c r="CF25" s="63"/>
      <c r="CG25" s="64"/>
      <c r="CH25" s="61"/>
      <c r="CI25" s="65"/>
      <c r="CJ25" s="66"/>
      <c r="CK25" s="67"/>
      <c r="CL25" s="68"/>
      <c r="CM25" s="68"/>
      <c r="CN25" s="68"/>
      <c r="CO25" s="69"/>
      <c r="CP25" s="66"/>
      <c r="CQ25" s="66"/>
      <c r="CR25" s="66"/>
      <c r="CS25" s="70"/>
    </row>
    <row r="26" spans="1:98">
      <c r="A26" s="30"/>
      <c r="B26" s="37"/>
      <c r="C26" s="21"/>
      <c r="D26" s="21"/>
      <c r="E26" s="21"/>
      <c r="F26" s="22"/>
      <c r="G26" s="36"/>
      <c r="H26" s="36"/>
      <c r="I26" s="73"/>
      <c r="J26" s="332"/>
      <c r="K26" s="34"/>
      <c r="L26" s="34"/>
      <c r="M26" s="31"/>
      <c r="N26" s="23"/>
      <c r="O26" s="23"/>
      <c r="P26" s="23"/>
      <c r="Q26" s="32"/>
      <c r="R26" s="32"/>
      <c r="S26" s="23"/>
      <c r="T26" s="32"/>
      <c r="U26" s="337"/>
      <c r="V26" s="25"/>
      <c r="W26" s="25"/>
      <c r="X26" s="337"/>
      <c r="Y26" s="337"/>
      <c r="Z26" s="337"/>
      <c r="AA26" s="337"/>
      <c r="AB26" s="33"/>
      <c r="AC26" s="59"/>
      <c r="AD26" s="61"/>
      <c r="AE26" s="62"/>
      <c r="AF26" s="61"/>
      <c r="AG26" s="65"/>
      <c r="AH26" s="66"/>
      <c r="AI26" s="67"/>
      <c r="AJ26" s="68"/>
      <c r="AK26" s="68"/>
      <c r="AL26" s="68"/>
      <c r="AM26" s="61"/>
      <c r="AN26" s="62"/>
      <c r="AO26" s="61"/>
      <c r="AP26" s="65"/>
      <c r="AQ26" s="66"/>
      <c r="AR26" s="67"/>
      <c r="AS26" s="68"/>
      <c r="AT26" s="68"/>
      <c r="AU26" s="68"/>
      <c r="AV26" s="61"/>
      <c r="AW26" s="62"/>
      <c r="AX26" s="61"/>
      <c r="AY26" s="65"/>
      <c r="AZ26" s="66"/>
      <c r="BA26" s="67"/>
      <c r="BB26" s="68"/>
      <c r="BC26" s="68"/>
      <c r="BD26" s="68"/>
      <c r="BE26" s="61"/>
      <c r="BF26" s="62"/>
      <c r="BG26" s="61"/>
      <c r="BH26" s="65"/>
      <c r="BI26" s="66"/>
      <c r="BJ26" s="67"/>
      <c r="BK26" s="68"/>
      <c r="BL26" s="68"/>
      <c r="BM26" s="68"/>
      <c r="BN26" s="63"/>
      <c r="BO26" s="64"/>
      <c r="BP26" s="61"/>
      <c r="BQ26" s="65"/>
      <c r="BR26" s="66"/>
      <c r="BS26" s="67"/>
      <c r="BT26" s="68"/>
      <c r="BU26" s="68"/>
      <c r="BV26" s="68"/>
      <c r="BW26" s="63"/>
      <c r="BX26" s="64"/>
      <c r="BY26" s="61"/>
      <c r="BZ26" s="65"/>
      <c r="CA26" s="66"/>
      <c r="CB26" s="67"/>
      <c r="CC26" s="68"/>
      <c r="CD26" s="68"/>
      <c r="CE26" s="68"/>
      <c r="CF26" s="63"/>
      <c r="CG26" s="64"/>
      <c r="CH26" s="61"/>
      <c r="CI26" s="65"/>
      <c r="CJ26" s="66"/>
      <c r="CK26" s="67"/>
      <c r="CL26" s="68"/>
      <c r="CM26" s="68"/>
      <c r="CN26" s="68"/>
      <c r="CO26" s="69"/>
      <c r="CP26" s="66"/>
      <c r="CQ26" s="66"/>
      <c r="CR26" s="66"/>
      <c r="CS26" s="70"/>
    </row>
    <row r="27" spans="1:98">
      <c r="A27" s="19">
        <f>AB27</f>
        <v>0.66888</v>
      </c>
      <c r="B27" s="39"/>
      <c r="C27" s="39"/>
      <c r="D27" s="39"/>
      <c r="E27" s="39"/>
      <c r="F27" s="39"/>
      <c r="G27" s="40" t="s">
        <v>125</v>
      </c>
      <c r="H27" s="40"/>
      <c r="I27" s="40"/>
      <c r="J27" s="333">
        <f>SUM(J6:J26)</f>
        <v>1250000</v>
      </c>
      <c r="K27" s="41">
        <f>SUM(K6:K26)</f>
        <v>0</v>
      </c>
      <c r="L27" s="41">
        <f>SUM(L6:L26)</f>
        <v>0</v>
      </c>
      <c r="M27" s="41">
        <f>SUM(M6:M26)</f>
        <v>706</v>
      </c>
      <c r="N27" s="41">
        <f>SUM(N6:N26)</f>
        <v>78</v>
      </c>
      <c r="O27" s="41">
        <f>SUM(O6:O26)</f>
        <v>0</v>
      </c>
      <c r="P27" s="41">
        <f>SUM(P6:P26)</f>
        <v>78</v>
      </c>
      <c r="Q27" s="42">
        <f>IFERROR(P27/M27,"-")</f>
        <v>0.11048158640227</v>
      </c>
      <c r="R27" s="76">
        <f>SUM(R6:R26)</f>
        <v>1</v>
      </c>
      <c r="S27" s="76">
        <f>SUM(S6:S26)</f>
        <v>15</v>
      </c>
      <c r="T27" s="42">
        <f>IFERROR(R27/P27,"-")</f>
        <v>0.012820512820513</v>
      </c>
      <c r="U27" s="338">
        <f>IFERROR(J27/P27,"-")</f>
        <v>16025.641025641</v>
      </c>
      <c r="V27" s="44">
        <f>SUM(V6:V26)</f>
        <v>10</v>
      </c>
      <c r="W27" s="42">
        <f>IFERROR(V27/P27,"-")</f>
        <v>0.12820512820513</v>
      </c>
      <c r="X27" s="333">
        <f>SUM(X6:X26)</f>
        <v>836100</v>
      </c>
      <c r="Y27" s="333">
        <f>IFERROR(X27/P27,"-")</f>
        <v>10719.230769231</v>
      </c>
      <c r="Z27" s="333">
        <f>IFERROR(X27/V27,"-")</f>
        <v>83610</v>
      </c>
      <c r="AA27" s="333">
        <f>X27-J27</f>
        <v>-413900</v>
      </c>
      <c r="AB27" s="45">
        <f>X27/J27</f>
        <v>0.66888</v>
      </c>
      <c r="AC27" s="58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18"/>
    <mergeCell ref="J14:J18"/>
    <mergeCell ref="U14:U18"/>
    <mergeCell ref="AA14:AA18"/>
    <mergeCell ref="AB14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126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0.78333333333333</v>
      </c>
      <c r="B6" s="347" t="s">
        <v>127</v>
      </c>
      <c r="C6" s="347" t="s">
        <v>128</v>
      </c>
      <c r="D6" s="347" t="s">
        <v>129</v>
      </c>
      <c r="E6" s="347"/>
      <c r="F6" s="347" t="s">
        <v>73</v>
      </c>
      <c r="G6" s="88" t="s">
        <v>130</v>
      </c>
      <c r="H6" s="88" t="s">
        <v>131</v>
      </c>
      <c r="I6" s="88" t="s">
        <v>132</v>
      </c>
      <c r="J6" s="330">
        <v>60000</v>
      </c>
      <c r="K6" s="79">
        <v>0</v>
      </c>
      <c r="L6" s="79">
        <v>0</v>
      </c>
      <c r="M6" s="79">
        <v>89</v>
      </c>
      <c r="N6" s="89">
        <v>43</v>
      </c>
      <c r="O6" s="90">
        <v>1</v>
      </c>
      <c r="P6" s="91">
        <f>N6+O6</f>
        <v>44</v>
      </c>
      <c r="Q6" s="80">
        <f>IFERROR(P6/M6,"-")</f>
        <v>0.49438202247191</v>
      </c>
      <c r="R6" s="79">
        <v>0</v>
      </c>
      <c r="S6" s="79">
        <v>4</v>
      </c>
      <c r="T6" s="80">
        <f>IFERROR(R6/(P6),"-")</f>
        <v>0</v>
      </c>
      <c r="U6" s="336">
        <f>IFERROR(J6/SUM(N6:O6),"-")</f>
        <v>1363.6363636364</v>
      </c>
      <c r="V6" s="82">
        <v>2</v>
      </c>
      <c r="W6" s="80">
        <f>IF(P6=0,"-",V6/P6)</f>
        <v>0.045454545454545</v>
      </c>
      <c r="X6" s="335">
        <v>47000</v>
      </c>
      <c r="Y6" s="336">
        <f>IFERROR(X6/P6,"-")</f>
        <v>1068.1818181818</v>
      </c>
      <c r="Z6" s="336">
        <f>IFERROR(X6/V6,"-")</f>
        <v>23500</v>
      </c>
      <c r="AA6" s="330">
        <f>SUM(X6:X6)-SUM(J6:J6)</f>
        <v>-13000</v>
      </c>
      <c r="AB6" s="83">
        <f>SUM(X6:X6)/SUM(J6:J6)</f>
        <v>0.78333333333333</v>
      </c>
      <c r="AC6" s="77"/>
      <c r="AD6" s="92">
        <v>1</v>
      </c>
      <c r="AE6" s="93">
        <f>IF(P6=0,"",IF(AD6=0,"",(AD6/P6)))</f>
        <v>0.022727272727273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4</v>
      </c>
      <c r="AN6" s="99">
        <f>IF(P6=0,"",IF(AM6=0,"",(AM6/P6)))</f>
        <v>0.090909090909091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9</v>
      </c>
      <c r="AW6" s="105">
        <f>IF(P6=0,"",IF(AV6=0,"",(AV6/P6)))</f>
        <v>0.20454545454545</v>
      </c>
      <c r="AX6" s="104">
        <v>1</v>
      </c>
      <c r="AY6" s="106">
        <f>IFERROR(AX6/AV6,"-")</f>
        <v>0.11111111111111</v>
      </c>
      <c r="AZ6" s="107">
        <v>3000</v>
      </c>
      <c r="BA6" s="108">
        <f>IFERROR(AZ6/AV6,"-")</f>
        <v>333.33333333333</v>
      </c>
      <c r="BB6" s="109">
        <v>1</v>
      </c>
      <c r="BC6" s="109"/>
      <c r="BD6" s="109"/>
      <c r="BE6" s="110">
        <v>15</v>
      </c>
      <c r="BF6" s="111">
        <f>IF(P6=0,"",IF(BE6=0,"",(BE6/P6)))</f>
        <v>0.34090909090909</v>
      </c>
      <c r="BG6" s="110">
        <v>1</v>
      </c>
      <c r="BH6" s="112">
        <f>IFERROR(BG6/BE6,"-")</f>
        <v>0.066666666666667</v>
      </c>
      <c r="BI6" s="113">
        <v>27000</v>
      </c>
      <c r="BJ6" s="114">
        <f>IFERROR(BI6/BE6,"-")</f>
        <v>1800</v>
      </c>
      <c r="BK6" s="115"/>
      <c r="BL6" s="115"/>
      <c r="BM6" s="115">
        <v>1</v>
      </c>
      <c r="BN6" s="117">
        <v>12</v>
      </c>
      <c r="BO6" s="118">
        <f>IF(P6=0,"",IF(BN6=0,"",(BN6/P6)))</f>
        <v>0.27272727272727</v>
      </c>
      <c r="BP6" s="119">
        <v>1</v>
      </c>
      <c r="BQ6" s="120">
        <f>IFERROR(BP6/BN6,"-")</f>
        <v>0.083333333333333</v>
      </c>
      <c r="BR6" s="121">
        <v>20000</v>
      </c>
      <c r="BS6" s="122">
        <f>IFERROR(BR6/BN6,"-")</f>
        <v>1666.6666666667</v>
      </c>
      <c r="BT6" s="123">
        <v>1</v>
      </c>
      <c r="BU6" s="123"/>
      <c r="BV6" s="123"/>
      <c r="BW6" s="124">
        <v>2</v>
      </c>
      <c r="BX6" s="125">
        <f>IF(P6=0,"",IF(BW6=0,"",(BW6/P6)))</f>
        <v>0.045454545454545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0.022727272727273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47000</v>
      </c>
      <c r="CQ6" s="139">
        <v>27000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>
        <f>AB7</f>
        <v>0</v>
      </c>
      <c r="B7" s="347" t="s">
        <v>133</v>
      </c>
      <c r="C7" s="347" t="s">
        <v>134</v>
      </c>
      <c r="D7" s="347" t="s">
        <v>135</v>
      </c>
      <c r="E7" s="347"/>
      <c r="F7" s="347" t="s">
        <v>94</v>
      </c>
      <c r="G7" s="88" t="s">
        <v>136</v>
      </c>
      <c r="H7" s="88" t="s">
        <v>137</v>
      </c>
      <c r="I7" s="88" t="s">
        <v>138</v>
      </c>
      <c r="J7" s="330">
        <v>85000</v>
      </c>
      <c r="K7" s="79">
        <v>0</v>
      </c>
      <c r="L7" s="79">
        <v>0</v>
      </c>
      <c r="M7" s="79">
        <v>14</v>
      </c>
      <c r="N7" s="89">
        <v>0</v>
      </c>
      <c r="O7" s="90">
        <v>0</v>
      </c>
      <c r="P7" s="91">
        <f>N7+O7</f>
        <v>0</v>
      </c>
      <c r="Q7" s="80">
        <f>IFERROR(P7/M7,"-")</f>
        <v>0</v>
      </c>
      <c r="R7" s="79">
        <v>0</v>
      </c>
      <c r="S7" s="79">
        <v>0</v>
      </c>
      <c r="T7" s="80" t="str">
        <f>IFERROR(R7/(P7),"-")</f>
        <v>-</v>
      </c>
      <c r="U7" s="336">
        <f>IFERROR(J7/SUM(N7:O8),"-")</f>
        <v>21250</v>
      </c>
      <c r="V7" s="82">
        <v>0</v>
      </c>
      <c r="W7" s="80" t="str">
        <f>IF(P7=0,"-",V7/P7)</f>
        <v>-</v>
      </c>
      <c r="X7" s="335">
        <v>0</v>
      </c>
      <c r="Y7" s="336" t="str">
        <f>IFERROR(X7/P7,"-")</f>
        <v>-</v>
      </c>
      <c r="Z7" s="336" t="str">
        <f>IFERROR(X7/V7,"-")</f>
        <v>-</v>
      </c>
      <c r="AA7" s="330">
        <f>SUM(X7:X8)-SUM(J7:J8)</f>
        <v>-85000</v>
      </c>
      <c r="AB7" s="83">
        <f>SUM(X7:X8)/SUM(J7:J8)</f>
        <v>0</v>
      </c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139</v>
      </c>
      <c r="C8" s="347"/>
      <c r="D8" s="347"/>
      <c r="E8" s="347"/>
      <c r="F8" s="347" t="s">
        <v>73</v>
      </c>
      <c r="G8" s="88"/>
      <c r="H8" s="88"/>
      <c r="I8" s="88"/>
      <c r="J8" s="330"/>
      <c r="K8" s="79">
        <v>0</v>
      </c>
      <c r="L8" s="79">
        <v>0</v>
      </c>
      <c r="M8" s="79">
        <v>18</v>
      </c>
      <c r="N8" s="89">
        <v>4</v>
      </c>
      <c r="O8" s="90">
        <v>0</v>
      </c>
      <c r="P8" s="91">
        <f>N8+O8</f>
        <v>4</v>
      </c>
      <c r="Q8" s="80">
        <f>IFERROR(P8/M8,"-")</f>
        <v>0.22222222222222</v>
      </c>
      <c r="R8" s="79">
        <v>0</v>
      </c>
      <c r="S8" s="79">
        <v>1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0.25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0.25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>
        <f>AB9</f>
        <v>1.2952380952381</v>
      </c>
      <c r="B9" s="347" t="s">
        <v>140</v>
      </c>
      <c r="C9" s="347" t="s">
        <v>134</v>
      </c>
      <c r="D9" s="347" t="s">
        <v>141</v>
      </c>
      <c r="E9" s="347"/>
      <c r="F9" s="347" t="s">
        <v>94</v>
      </c>
      <c r="G9" s="88" t="s">
        <v>142</v>
      </c>
      <c r="H9" s="88" t="s">
        <v>143</v>
      </c>
      <c r="I9" s="88" t="s">
        <v>138</v>
      </c>
      <c r="J9" s="330">
        <v>105000</v>
      </c>
      <c r="K9" s="79">
        <v>0</v>
      </c>
      <c r="L9" s="79">
        <v>0</v>
      </c>
      <c r="M9" s="79">
        <v>70</v>
      </c>
      <c r="N9" s="89">
        <v>7</v>
      </c>
      <c r="O9" s="90">
        <v>0</v>
      </c>
      <c r="P9" s="91">
        <f>N9+O9</f>
        <v>7</v>
      </c>
      <c r="Q9" s="80">
        <f>IFERROR(P9/M9,"-")</f>
        <v>0.1</v>
      </c>
      <c r="R9" s="79">
        <v>0</v>
      </c>
      <c r="S9" s="79">
        <v>1</v>
      </c>
      <c r="T9" s="80">
        <f>IFERROR(R9/(P9),"-")</f>
        <v>0</v>
      </c>
      <c r="U9" s="336">
        <f>IFERROR(J9/SUM(N9:O10),"-")</f>
        <v>4038.4615384615</v>
      </c>
      <c r="V9" s="82">
        <v>1</v>
      </c>
      <c r="W9" s="80">
        <f>IF(P9=0,"-",V9/P9)</f>
        <v>0.14285714285714</v>
      </c>
      <c r="X9" s="335">
        <v>6000</v>
      </c>
      <c r="Y9" s="336">
        <f>IFERROR(X9/P9,"-")</f>
        <v>857.14285714286</v>
      </c>
      <c r="Z9" s="336">
        <f>IFERROR(X9/V9,"-")</f>
        <v>6000</v>
      </c>
      <c r="AA9" s="330">
        <f>SUM(X9:X10)-SUM(J9:J10)</f>
        <v>31000</v>
      </c>
      <c r="AB9" s="83">
        <f>SUM(X9:X10)/SUM(J9:J10)</f>
        <v>1.2952380952381</v>
      </c>
      <c r="AC9" s="77"/>
      <c r="AD9" s="92">
        <v>1</v>
      </c>
      <c r="AE9" s="93">
        <f>IF(P9=0,"",IF(AD9=0,"",(AD9/P9)))</f>
        <v>0.14285714285714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2</v>
      </c>
      <c r="AN9" s="99">
        <f>IF(P9=0,"",IF(AM9=0,"",(AM9/P9)))</f>
        <v>0.28571428571429</v>
      </c>
      <c r="AO9" s="98">
        <v>1</v>
      </c>
      <c r="AP9" s="100">
        <f>IFERROR(AO9/AM9,"-")</f>
        <v>0.5</v>
      </c>
      <c r="AQ9" s="101">
        <v>6000</v>
      </c>
      <c r="AR9" s="102">
        <f>IFERROR(AQ9/AM9,"-")</f>
        <v>3000</v>
      </c>
      <c r="AS9" s="103"/>
      <c r="AT9" s="103">
        <v>1</v>
      </c>
      <c r="AU9" s="103"/>
      <c r="AV9" s="104">
        <v>1</v>
      </c>
      <c r="AW9" s="105">
        <f>IF(P9=0,"",IF(AV9=0,"",(AV9/P9)))</f>
        <v>0.14285714285714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0.14285714285714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2</v>
      </c>
      <c r="BX9" s="125">
        <f>IF(P9=0,"",IF(BW9=0,"",(BW9/P9)))</f>
        <v>0.28571428571429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6000</v>
      </c>
      <c r="CQ9" s="139">
        <v>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144</v>
      </c>
      <c r="C10" s="347"/>
      <c r="D10" s="347"/>
      <c r="E10" s="347"/>
      <c r="F10" s="347" t="s">
        <v>73</v>
      </c>
      <c r="G10" s="88"/>
      <c r="H10" s="88"/>
      <c r="I10" s="88"/>
      <c r="J10" s="330"/>
      <c r="K10" s="79">
        <v>0</v>
      </c>
      <c r="L10" s="79">
        <v>0</v>
      </c>
      <c r="M10" s="79">
        <v>28</v>
      </c>
      <c r="N10" s="89">
        <v>19</v>
      </c>
      <c r="O10" s="90">
        <v>0</v>
      </c>
      <c r="P10" s="91">
        <f>N10+O10</f>
        <v>19</v>
      </c>
      <c r="Q10" s="80">
        <f>IFERROR(P10/M10,"-")</f>
        <v>0.67857142857143</v>
      </c>
      <c r="R10" s="79">
        <v>1</v>
      </c>
      <c r="S10" s="79">
        <v>3</v>
      </c>
      <c r="T10" s="80">
        <f>IFERROR(R10/(P10),"-")</f>
        <v>0.052631578947368</v>
      </c>
      <c r="U10" s="336"/>
      <c r="V10" s="82">
        <v>3</v>
      </c>
      <c r="W10" s="80">
        <f>IF(P10=0,"-",V10/P10)</f>
        <v>0.15789473684211</v>
      </c>
      <c r="X10" s="335">
        <v>130000</v>
      </c>
      <c r="Y10" s="336">
        <f>IFERROR(X10/P10,"-")</f>
        <v>6842.1052631579</v>
      </c>
      <c r="Z10" s="336">
        <f>IFERROR(X10/V10,"-")</f>
        <v>43333.333333333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0.052631578947368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4</v>
      </c>
      <c r="BF10" s="111">
        <f>IF(P10=0,"",IF(BE10=0,"",(BE10/P10)))</f>
        <v>0.21052631578947</v>
      </c>
      <c r="BG10" s="110">
        <v>1</v>
      </c>
      <c r="BH10" s="112">
        <f>IFERROR(BG10/BE10,"-")</f>
        <v>0.25</v>
      </c>
      <c r="BI10" s="113">
        <v>71000</v>
      </c>
      <c r="BJ10" s="114">
        <f>IFERROR(BI10/BE10,"-")</f>
        <v>17750</v>
      </c>
      <c r="BK10" s="115"/>
      <c r="BL10" s="115"/>
      <c r="BM10" s="115">
        <v>1</v>
      </c>
      <c r="BN10" s="117">
        <v>8</v>
      </c>
      <c r="BO10" s="118">
        <f>IF(P10=0,"",IF(BN10=0,"",(BN10/P10)))</f>
        <v>0.42105263157895</v>
      </c>
      <c r="BP10" s="119">
        <v>1</v>
      </c>
      <c r="BQ10" s="120">
        <f>IFERROR(BP10/BN10,"-")</f>
        <v>0.125</v>
      </c>
      <c r="BR10" s="121">
        <v>5000</v>
      </c>
      <c r="BS10" s="122">
        <f>IFERROR(BR10/BN10,"-")</f>
        <v>625</v>
      </c>
      <c r="BT10" s="123">
        <v>1</v>
      </c>
      <c r="BU10" s="123"/>
      <c r="BV10" s="123"/>
      <c r="BW10" s="124">
        <v>3</v>
      </c>
      <c r="BX10" s="125">
        <f>IF(P10=0,"",IF(BW10=0,"",(BW10/P10)))</f>
        <v>0.15789473684211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3</v>
      </c>
      <c r="CG10" s="132">
        <f>IF(P10=0,"",IF(CF10=0,"",(CF10/P10)))</f>
        <v>0.15789473684211</v>
      </c>
      <c r="CH10" s="133">
        <v>2</v>
      </c>
      <c r="CI10" s="134">
        <f>IFERROR(CH10/CF10,"-")</f>
        <v>0.66666666666667</v>
      </c>
      <c r="CJ10" s="135">
        <v>125000</v>
      </c>
      <c r="CK10" s="136">
        <f>IFERROR(CJ10/CF10,"-")</f>
        <v>41666.666666667</v>
      </c>
      <c r="CL10" s="137"/>
      <c r="CM10" s="137"/>
      <c r="CN10" s="137">
        <v>2</v>
      </c>
      <c r="CO10" s="138">
        <v>3</v>
      </c>
      <c r="CP10" s="139">
        <v>130000</v>
      </c>
      <c r="CQ10" s="139">
        <v>112000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4.68</v>
      </c>
      <c r="B11" s="347" t="s">
        <v>145</v>
      </c>
      <c r="C11" s="347" t="s">
        <v>146</v>
      </c>
      <c r="D11" s="347" t="s">
        <v>147</v>
      </c>
      <c r="E11" s="347"/>
      <c r="F11" s="347" t="s">
        <v>94</v>
      </c>
      <c r="G11" s="88" t="s">
        <v>148</v>
      </c>
      <c r="H11" s="88" t="s">
        <v>137</v>
      </c>
      <c r="I11" s="88" t="s">
        <v>138</v>
      </c>
      <c r="J11" s="330">
        <v>50000</v>
      </c>
      <c r="K11" s="79">
        <v>0</v>
      </c>
      <c r="L11" s="79">
        <v>0</v>
      </c>
      <c r="M11" s="79">
        <v>12</v>
      </c>
      <c r="N11" s="89">
        <v>2</v>
      </c>
      <c r="O11" s="90">
        <v>0</v>
      </c>
      <c r="P11" s="91">
        <f>N11+O11</f>
        <v>2</v>
      </c>
      <c r="Q11" s="80">
        <f>IFERROR(P11/M11,"-")</f>
        <v>0.16666666666667</v>
      </c>
      <c r="R11" s="79">
        <v>1</v>
      </c>
      <c r="S11" s="79">
        <v>0</v>
      </c>
      <c r="T11" s="80">
        <f>IFERROR(R11/(P11),"-")</f>
        <v>0.5</v>
      </c>
      <c r="U11" s="336">
        <f>IFERROR(J11/SUM(N11:O12),"-")</f>
        <v>6250</v>
      </c>
      <c r="V11" s="82">
        <v>1</v>
      </c>
      <c r="W11" s="80">
        <f>IF(P11=0,"-",V11/P11)</f>
        <v>0.5</v>
      </c>
      <c r="X11" s="335">
        <v>4000</v>
      </c>
      <c r="Y11" s="336">
        <f>IFERROR(X11/P11,"-")</f>
        <v>2000</v>
      </c>
      <c r="Z11" s="336">
        <f>IFERROR(X11/V11,"-")</f>
        <v>4000</v>
      </c>
      <c r="AA11" s="330">
        <f>SUM(X11:X12)-SUM(J11:J12)</f>
        <v>184000</v>
      </c>
      <c r="AB11" s="83">
        <f>SUM(X11:X12)/SUM(J11:J12)</f>
        <v>4.68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0.5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</v>
      </c>
      <c r="BF11" s="111">
        <f>IF(P11=0,"",IF(BE11=0,"",(BE11/P11)))</f>
        <v>0.5</v>
      </c>
      <c r="BG11" s="110">
        <v>1</v>
      </c>
      <c r="BH11" s="112">
        <f>IFERROR(BG11/BE11,"-")</f>
        <v>1</v>
      </c>
      <c r="BI11" s="113">
        <v>4000</v>
      </c>
      <c r="BJ11" s="114">
        <f>IFERROR(BI11/BE11,"-")</f>
        <v>4000</v>
      </c>
      <c r="BK11" s="115"/>
      <c r="BL11" s="115">
        <v>1</v>
      </c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4000</v>
      </c>
      <c r="CQ11" s="139">
        <v>4000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149</v>
      </c>
      <c r="C12" s="347"/>
      <c r="D12" s="347"/>
      <c r="E12" s="347"/>
      <c r="F12" s="347" t="s">
        <v>73</v>
      </c>
      <c r="G12" s="88"/>
      <c r="H12" s="88"/>
      <c r="I12" s="88"/>
      <c r="J12" s="330"/>
      <c r="K12" s="79">
        <v>0</v>
      </c>
      <c r="L12" s="79">
        <v>0</v>
      </c>
      <c r="M12" s="79">
        <v>11</v>
      </c>
      <c r="N12" s="89">
        <v>6</v>
      </c>
      <c r="O12" s="90">
        <v>0</v>
      </c>
      <c r="P12" s="91">
        <f>N12+O12</f>
        <v>6</v>
      </c>
      <c r="Q12" s="80">
        <f>IFERROR(P12/M12,"-")</f>
        <v>0.54545454545455</v>
      </c>
      <c r="R12" s="79">
        <v>1</v>
      </c>
      <c r="S12" s="79">
        <v>2</v>
      </c>
      <c r="T12" s="80">
        <f>IFERROR(R12/(P12),"-")</f>
        <v>0.16666666666667</v>
      </c>
      <c r="U12" s="336"/>
      <c r="V12" s="82">
        <v>1</v>
      </c>
      <c r="W12" s="80">
        <f>IF(P12=0,"-",V12/P12)</f>
        <v>0.16666666666667</v>
      </c>
      <c r="X12" s="335">
        <v>230000</v>
      </c>
      <c r="Y12" s="336">
        <f>IFERROR(X12/P12,"-")</f>
        <v>38333.333333333</v>
      </c>
      <c r="Z12" s="336">
        <f>IFERROR(X12/V12,"-")</f>
        <v>230000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0.16666666666667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0.33333333333333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0.33333333333333</v>
      </c>
      <c r="BP12" s="119">
        <v>2</v>
      </c>
      <c r="BQ12" s="120">
        <f>IFERROR(BP12/BN12,"-")</f>
        <v>1</v>
      </c>
      <c r="BR12" s="121">
        <v>312000</v>
      </c>
      <c r="BS12" s="122">
        <f>IFERROR(BR12/BN12,"-")</f>
        <v>156000</v>
      </c>
      <c r="BT12" s="123">
        <v>1</v>
      </c>
      <c r="BU12" s="123"/>
      <c r="BV12" s="123">
        <v>1</v>
      </c>
      <c r="BW12" s="124">
        <v>1</v>
      </c>
      <c r="BX12" s="125">
        <f>IF(P12=0,"",IF(BW12=0,"",(BW12/P12)))</f>
        <v>0.16666666666667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230000</v>
      </c>
      <c r="CQ12" s="139">
        <v>309000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30"/>
      <c r="B13" s="85"/>
      <c r="C13" s="86"/>
      <c r="D13" s="86"/>
      <c r="E13" s="86"/>
      <c r="F13" s="87"/>
      <c r="G13" s="88"/>
      <c r="H13" s="88"/>
      <c r="I13" s="88"/>
      <c r="J13" s="331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7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30"/>
      <c r="B14" s="37"/>
      <c r="C14" s="21"/>
      <c r="D14" s="21"/>
      <c r="E14" s="21"/>
      <c r="F14" s="22"/>
      <c r="G14" s="36"/>
      <c r="H14" s="36"/>
      <c r="I14" s="73"/>
      <c r="J14" s="332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9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19">
        <f>AB15</f>
        <v>1.39</v>
      </c>
      <c r="B15" s="39"/>
      <c r="C15" s="39"/>
      <c r="D15" s="39"/>
      <c r="E15" s="39"/>
      <c r="F15" s="39"/>
      <c r="G15" s="40" t="s">
        <v>150</v>
      </c>
      <c r="H15" s="40"/>
      <c r="I15" s="40"/>
      <c r="J15" s="333">
        <f>SUM(J6:J14)</f>
        <v>300000</v>
      </c>
      <c r="K15" s="41">
        <f>SUM(K6:K14)</f>
        <v>0</v>
      </c>
      <c r="L15" s="41">
        <f>SUM(L6:L14)</f>
        <v>0</v>
      </c>
      <c r="M15" s="41">
        <f>SUM(M6:M14)</f>
        <v>242</v>
      </c>
      <c r="N15" s="41">
        <f>SUM(N6:N14)</f>
        <v>81</v>
      </c>
      <c r="O15" s="41">
        <f>SUM(O6:O14)</f>
        <v>1</v>
      </c>
      <c r="P15" s="41">
        <f>SUM(P6:P14)</f>
        <v>82</v>
      </c>
      <c r="Q15" s="42">
        <f>IFERROR(P15/M15,"-")</f>
        <v>0.33884297520661</v>
      </c>
      <c r="R15" s="76">
        <f>SUM(R6:R14)</f>
        <v>3</v>
      </c>
      <c r="S15" s="76">
        <f>SUM(S6:S14)</f>
        <v>11</v>
      </c>
      <c r="T15" s="42">
        <f>IFERROR(R15/P15,"-")</f>
        <v>0.036585365853659</v>
      </c>
      <c r="U15" s="338">
        <f>IFERROR(J15/P15,"-")</f>
        <v>3658.5365853659</v>
      </c>
      <c r="V15" s="44">
        <f>SUM(V6:V14)</f>
        <v>8</v>
      </c>
      <c r="W15" s="42">
        <f>IFERROR(V15/P15,"-")</f>
        <v>0.097560975609756</v>
      </c>
      <c r="X15" s="333">
        <f>SUM(X6:X14)</f>
        <v>417000</v>
      </c>
      <c r="Y15" s="333">
        <f>IFERROR(X15/P15,"-")</f>
        <v>5085.3658536585</v>
      </c>
      <c r="Z15" s="333">
        <f>IFERROR(X15/V15,"-")</f>
        <v>52125</v>
      </c>
      <c r="AA15" s="333">
        <f>X15-J15</f>
        <v>117000</v>
      </c>
      <c r="AB15" s="45">
        <f>X15/J15</f>
        <v>1.39</v>
      </c>
      <c r="AC15" s="58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8"/>
    <mergeCell ref="J7:J8"/>
    <mergeCell ref="U7:U8"/>
    <mergeCell ref="AA7:AA8"/>
    <mergeCell ref="AB7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151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3.6324324324324</v>
      </c>
      <c r="B6" s="347" t="s">
        <v>152</v>
      </c>
      <c r="C6" s="347" t="s">
        <v>146</v>
      </c>
      <c r="D6" s="347" t="s">
        <v>153</v>
      </c>
      <c r="E6" s="347" t="s">
        <v>154</v>
      </c>
      <c r="F6" s="347" t="s">
        <v>155</v>
      </c>
      <c r="G6" s="88" t="s">
        <v>156</v>
      </c>
      <c r="H6" s="88" t="s">
        <v>157</v>
      </c>
      <c r="I6" s="88" t="s">
        <v>158</v>
      </c>
      <c r="J6" s="330">
        <v>185000</v>
      </c>
      <c r="K6" s="79">
        <v>0</v>
      </c>
      <c r="L6" s="79">
        <v>0</v>
      </c>
      <c r="M6" s="79">
        <v>83</v>
      </c>
      <c r="N6" s="89">
        <v>18</v>
      </c>
      <c r="O6" s="90">
        <v>0</v>
      </c>
      <c r="P6" s="91">
        <f>N6+O6</f>
        <v>18</v>
      </c>
      <c r="Q6" s="80">
        <f>IFERROR(P6/M6,"-")</f>
        <v>0.21686746987952</v>
      </c>
      <c r="R6" s="79">
        <v>1</v>
      </c>
      <c r="S6" s="79">
        <v>5</v>
      </c>
      <c r="T6" s="80">
        <f>IFERROR(R6/(P6),"-")</f>
        <v>0.055555555555556</v>
      </c>
      <c r="U6" s="336">
        <f>IFERROR(J6/SUM(N6:O7),"-")</f>
        <v>2032.967032967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487000</v>
      </c>
      <c r="AB6" s="83">
        <f>SUM(X6:X7)/SUM(J6:J7)</f>
        <v>3.6324324324324</v>
      </c>
      <c r="AC6" s="77"/>
      <c r="AD6" s="92">
        <v>1</v>
      </c>
      <c r="AE6" s="93">
        <f>IF(P6=0,"",IF(AD6=0,"",(AD6/P6)))</f>
        <v>0.055555555555556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5</v>
      </c>
      <c r="AN6" s="99">
        <f>IF(P6=0,"",IF(AM6=0,"",(AM6/P6)))</f>
        <v>0.27777777777778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0.16666666666667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0.16666666666667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0.16666666666667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0.16666666666667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159</v>
      </c>
      <c r="C7" s="347"/>
      <c r="D7" s="347"/>
      <c r="E7" s="347"/>
      <c r="F7" s="347" t="s">
        <v>73</v>
      </c>
      <c r="G7" s="88"/>
      <c r="H7" s="88"/>
      <c r="I7" s="88"/>
      <c r="J7" s="330"/>
      <c r="K7" s="79">
        <v>0</v>
      </c>
      <c r="L7" s="79">
        <v>0</v>
      </c>
      <c r="M7" s="79">
        <v>158</v>
      </c>
      <c r="N7" s="89">
        <v>73</v>
      </c>
      <c r="O7" s="90">
        <v>0</v>
      </c>
      <c r="P7" s="91">
        <f>N7+O7</f>
        <v>73</v>
      </c>
      <c r="Q7" s="80">
        <f>IFERROR(P7/M7,"-")</f>
        <v>0.4620253164557</v>
      </c>
      <c r="R7" s="79">
        <v>7</v>
      </c>
      <c r="S7" s="79">
        <v>11</v>
      </c>
      <c r="T7" s="80">
        <f>IFERROR(R7/(P7),"-")</f>
        <v>0.095890410958904</v>
      </c>
      <c r="U7" s="336"/>
      <c r="V7" s="82">
        <v>5</v>
      </c>
      <c r="W7" s="80">
        <f>IF(P7=0,"-",V7/P7)</f>
        <v>0.068493150684932</v>
      </c>
      <c r="X7" s="335">
        <v>672000</v>
      </c>
      <c r="Y7" s="336">
        <f>IFERROR(X7/P7,"-")</f>
        <v>9205.4794520548</v>
      </c>
      <c r="Z7" s="336">
        <f>IFERROR(X7/V7,"-")</f>
        <v>134400</v>
      </c>
      <c r="AA7" s="330"/>
      <c r="AB7" s="83"/>
      <c r="AC7" s="77"/>
      <c r="AD7" s="92">
        <v>1</v>
      </c>
      <c r="AE7" s="93">
        <f>IF(P7=0,"",IF(AD7=0,"",(AD7/P7)))</f>
        <v>0.013698630136986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10</v>
      </c>
      <c r="AN7" s="99">
        <f>IF(P7=0,"",IF(AM7=0,"",(AM7/P7)))</f>
        <v>0.13698630136986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10</v>
      </c>
      <c r="AW7" s="105">
        <f>IF(P7=0,"",IF(AV7=0,"",(AV7/P7)))</f>
        <v>0.13698630136986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15</v>
      </c>
      <c r="BF7" s="111">
        <f>IF(P7=0,"",IF(BE7=0,"",(BE7/P7)))</f>
        <v>0.20547945205479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21</v>
      </c>
      <c r="BO7" s="118">
        <f>IF(P7=0,"",IF(BN7=0,"",(BN7/P7)))</f>
        <v>0.28767123287671</v>
      </c>
      <c r="BP7" s="119">
        <v>3</v>
      </c>
      <c r="BQ7" s="120">
        <f>IFERROR(BP7/BN7,"-")</f>
        <v>0.14285714285714</v>
      </c>
      <c r="BR7" s="121">
        <v>412000</v>
      </c>
      <c r="BS7" s="122">
        <f>IFERROR(BR7/BN7,"-")</f>
        <v>19619.047619048</v>
      </c>
      <c r="BT7" s="123">
        <v>1</v>
      </c>
      <c r="BU7" s="123"/>
      <c r="BV7" s="123">
        <v>2</v>
      </c>
      <c r="BW7" s="124">
        <v>11</v>
      </c>
      <c r="BX7" s="125">
        <f>IF(P7=0,"",IF(BW7=0,"",(BW7/P7)))</f>
        <v>0.15068493150685</v>
      </c>
      <c r="BY7" s="126">
        <v>1</v>
      </c>
      <c r="BZ7" s="127">
        <f>IFERROR(BY7/BW7,"-")</f>
        <v>0.090909090909091</v>
      </c>
      <c r="CA7" s="128">
        <v>245000</v>
      </c>
      <c r="CB7" s="129">
        <f>IFERROR(CA7/BW7,"-")</f>
        <v>22272.727272727</v>
      </c>
      <c r="CC7" s="130"/>
      <c r="CD7" s="130"/>
      <c r="CE7" s="130">
        <v>1</v>
      </c>
      <c r="CF7" s="131">
        <v>5</v>
      </c>
      <c r="CG7" s="132">
        <f>IF(P7=0,"",IF(CF7=0,"",(CF7/P7)))</f>
        <v>0.068493150684932</v>
      </c>
      <c r="CH7" s="133">
        <v>2</v>
      </c>
      <c r="CI7" s="134">
        <f>IFERROR(CH7/CF7,"-")</f>
        <v>0.4</v>
      </c>
      <c r="CJ7" s="135">
        <v>140000</v>
      </c>
      <c r="CK7" s="136">
        <f>IFERROR(CJ7/CF7,"-")</f>
        <v>28000</v>
      </c>
      <c r="CL7" s="137"/>
      <c r="CM7" s="137">
        <v>1</v>
      </c>
      <c r="CN7" s="137">
        <v>1</v>
      </c>
      <c r="CO7" s="138">
        <v>5</v>
      </c>
      <c r="CP7" s="139">
        <v>672000</v>
      </c>
      <c r="CQ7" s="139">
        <v>286000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347" t="s">
        <v>160</v>
      </c>
      <c r="C8" s="347" t="s">
        <v>161</v>
      </c>
      <c r="D8" s="347" t="s">
        <v>162</v>
      </c>
      <c r="E8" s="347" t="s">
        <v>163</v>
      </c>
      <c r="F8" s="347" t="s">
        <v>155</v>
      </c>
      <c r="G8" s="88" t="s">
        <v>164</v>
      </c>
      <c r="H8" s="88" t="s">
        <v>165</v>
      </c>
      <c r="I8" s="88" t="s">
        <v>119</v>
      </c>
      <c r="J8" s="330">
        <v>75000</v>
      </c>
      <c r="K8" s="79">
        <v>0</v>
      </c>
      <c r="L8" s="79">
        <v>0</v>
      </c>
      <c r="M8" s="79">
        <v>34</v>
      </c>
      <c r="N8" s="89">
        <v>7</v>
      </c>
      <c r="O8" s="90">
        <v>0</v>
      </c>
      <c r="P8" s="91">
        <f>N8+O8</f>
        <v>7</v>
      </c>
      <c r="Q8" s="80">
        <f>IFERROR(P8/M8,"-")</f>
        <v>0.20588235294118</v>
      </c>
      <c r="R8" s="79">
        <v>0</v>
      </c>
      <c r="S8" s="79">
        <v>3</v>
      </c>
      <c r="T8" s="80">
        <f>IFERROR(R8/(P8),"-")</f>
        <v>0</v>
      </c>
      <c r="U8" s="336">
        <f>IFERROR(J8/SUM(N8:O9),"-")</f>
        <v>2083.3333333333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-75000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0.28571428571429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2</v>
      </c>
      <c r="AW8" s="105">
        <f>IF(P8=0,"",IF(AV8=0,"",(AV8/P8)))</f>
        <v>0.28571428571429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0.14285714285714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0.28571428571429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166</v>
      </c>
      <c r="C9" s="347"/>
      <c r="D9" s="347"/>
      <c r="E9" s="347"/>
      <c r="F9" s="347" t="s">
        <v>73</v>
      </c>
      <c r="G9" s="88"/>
      <c r="H9" s="88"/>
      <c r="I9" s="88"/>
      <c r="J9" s="330"/>
      <c r="K9" s="79">
        <v>0</v>
      </c>
      <c r="L9" s="79">
        <v>0</v>
      </c>
      <c r="M9" s="79">
        <v>61</v>
      </c>
      <c r="N9" s="89">
        <v>28</v>
      </c>
      <c r="O9" s="90">
        <v>1</v>
      </c>
      <c r="P9" s="91">
        <f>N9+O9</f>
        <v>29</v>
      </c>
      <c r="Q9" s="80">
        <f>IFERROR(P9/M9,"-")</f>
        <v>0.47540983606557</v>
      </c>
      <c r="R9" s="79">
        <v>0</v>
      </c>
      <c r="S9" s="79">
        <v>4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5</v>
      </c>
      <c r="AN9" s="99">
        <f>IF(P9=0,"",IF(AM9=0,"",(AM9/P9)))</f>
        <v>0.17241379310345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3</v>
      </c>
      <c r="AW9" s="105">
        <f>IF(P9=0,"",IF(AV9=0,"",(AV9/P9)))</f>
        <v>0.10344827586207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7</v>
      </c>
      <c r="BF9" s="111">
        <f>IF(P9=0,"",IF(BE9=0,"",(BE9/P9)))</f>
        <v>0.24137931034483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8</v>
      </c>
      <c r="BO9" s="118">
        <f>IF(P9=0,"",IF(BN9=0,"",(BN9/P9)))</f>
        <v>0.27586206896552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0.068965517241379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4</v>
      </c>
      <c r="CG9" s="132">
        <f>IF(P9=0,"",IF(CF9=0,"",(CF9/P9)))</f>
        <v>0.13793103448276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2.5846153846154</v>
      </c>
      <c r="B12" s="39"/>
      <c r="C12" s="39"/>
      <c r="D12" s="39"/>
      <c r="E12" s="39"/>
      <c r="F12" s="39"/>
      <c r="G12" s="40" t="s">
        <v>167</v>
      </c>
      <c r="H12" s="40"/>
      <c r="I12" s="40"/>
      <c r="J12" s="333">
        <f>SUM(J6:J11)</f>
        <v>260000</v>
      </c>
      <c r="K12" s="41">
        <f>SUM(K6:K11)</f>
        <v>0</v>
      </c>
      <c r="L12" s="41">
        <f>SUM(L6:L11)</f>
        <v>0</v>
      </c>
      <c r="M12" s="41">
        <f>SUM(M6:M11)</f>
        <v>336</v>
      </c>
      <c r="N12" s="41">
        <f>SUM(N6:N11)</f>
        <v>126</v>
      </c>
      <c r="O12" s="41">
        <f>SUM(O6:O11)</f>
        <v>1</v>
      </c>
      <c r="P12" s="41">
        <f>SUM(P6:P11)</f>
        <v>127</v>
      </c>
      <c r="Q12" s="42">
        <f>IFERROR(P12/M12,"-")</f>
        <v>0.37797619047619</v>
      </c>
      <c r="R12" s="76">
        <f>SUM(R6:R11)</f>
        <v>8</v>
      </c>
      <c r="S12" s="76">
        <f>SUM(S6:S11)</f>
        <v>23</v>
      </c>
      <c r="T12" s="42">
        <f>IFERROR(R12/P12,"-")</f>
        <v>0.062992125984252</v>
      </c>
      <c r="U12" s="338">
        <f>IFERROR(J12/P12,"-")</f>
        <v>2047.2440944882</v>
      </c>
      <c r="V12" s="44">
        <f>SUM(V6:V11)</f>
        <v>5</v>
      </c>
      <c r="W12" s="42">
        <f>IFERROR(V12/P12,"-")</f>
        <v>0.039370078740157</v>
      </c>
      <c r="X12" s="333">
        <f>SUM(X6:X11)</f>
        <v>672000</v>
      </c>
      <c r="Y12" s="333">
        <f>IFERROR(X12/P12,"-")</f>
        <v>5291.3385826772</v>
      </c>
      <c r="Z12" s="333">
        <f>IFERROR(X12/V12,"-")</f>
        <v>134400</v>
      </c>
      <c r="AA12" s="333">
        <f>X12-J12</f>
        <v>412000</v>
      </c>
      <c r="AB12" s="45">
        <f>X12/J12</f>
        <v>2.5846153846154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168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169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170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171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0.60894660894661</v>
      </c>
      <c r="B6" s="347" t="s">
        <v>172</v>
      </c>
      <c r="C6" s="347" t="s">
        <v>173</v>
      </c>
      <c r="D6" s="347" t="s">
        <v>174</v>
      </c>
      <c r="E6" s="175" t="s">
        <v>175</v>
      </c>
      <c r="F6" s="175" t="s">
        <v>176</v>
      </c>
      <c r="G6" s="340">
        <v>346500</v>
      </c>
      <c r="H6" s="340">
        <v>1500</v>
      </c>
      <c r="I6" s="176">
        <v>0</v>
      </c>
      <c r="J6" s="176">
        <v>0</v>
      </c>
      <c r="K6" s="176">
        <v>1261</v>
      </c>
      <c r="L6" s="177">
        <v>231</v>
      </c>
      <c r="M6" s="178">
        <v>163</v>
      </c>
      <c r="N6" s="179">
        <f>IFERROR(L6/K6,"-")</f>
        <v>0.18318794607454</v>
      </c>
      <c r="O6" s="176">
        <v>1</v>
      </c>
      <c r="P6" s="176">
        <v>95</v>
      </c>
      <c r="Q6" s="179">
        <f>IFERROR(O6/L6,"-")</f>
        <v>0.0043290043290043</v>
      </c>
      <c r="R6" s="180">
        <f>IFERROR(G6/SUM(L6:L6),"-")</f>
        <v>1500</v>
      </c>
      <c r="S6" s="181">
        <v>8</v>
      </c>
      <c r="T6" s="179">
        <f>IF(L6=0,"-",S6/L6)</f>
        <v>0.034632034632035</v>
      </c>
      <c r="U6" s="345">
        <v>211000</v>
      </c>
      <c r="V6" s="346">
        <f>IFERROR(U6/L6,"-")</f>
        <v>913.41991341991</v>
      </c>
      <c r="W6" s="346">
        <f>IFERROR(U6/S6,"-")</f>
        <v>26375</v>
      </c>
      <c r="X6" s="340">
        <f>SUM(U6:U6)-SUM(G6:G6)</f>
        <v>-135500</v>
      </c>
      <c r="Y6" s="183">
        <f>SUM(U6:U6)/SUM(G6:G6)</f>
        <v>0.60894660894661</v>
      </c>
      <c r="AA6" s="184">
        <v>68</v>
      </c>
      <c r="AB6" s="185">
        <f>IF(L6=0,"",IF(AA6=0,"",(AA6/L6)))</f>
        <v>0.29437229437229</v>
      </c>
      <c r="AC6" s="184"/>
      <c r="AD6" s="186">
        <f>IFERROR(AC6/AA6,"-")</f>
        <v>0</v>
      </c>
      <c r="AE6" s="187"/>
      <c r="AF6" s="188">
        <f>IFERROR(AE6/AA6,"-")</f>
        <v>0</v>
      </c>
      <c r="AG6" s="189"/>
      <c r="AH6" s="189"/>
      <c r="AI6" s="189"/>
      <c r="AJ6" s="190">
        <v>56</v>
      </c>
      <c r="AK6" s="191">
        <f>IF(L6=0,"",IF(AJ6=0,"",(AJ6/L6)))</f>
        <v>0.24242424242424</v>
      </c>
      <c r="AL6" s="190"/>
      <c r="AM6" s="192">
        <f>IFERROR(AL6/AJ6,"-")</f>
        <v>0</v>
      </c>
      <c r="AN6" s="193"/>
      <c r="AO6" s="194">
        <f>IFERROR(AN6/AJ6,"-")</f>
        <v>0</v>
      </c>
      <c r="AP6" s="195"/>
      <c r="AQ6" s="195"/>
      <c r="AR6" s="195"/>
      <c r="AS6" s="196">
        <v>20</v>
      </c>
      <c r="AT6" s="197">
        <f>IF(L6=0,"",IF(AS6=0,"",(AS6/L6)))</f>
        <v>0.086580086580087</v>
      </c>
      <c r="AU6" s="196">
        <v>1</v>
      </c>
      <c r="AV6" s="198">
        <f>IFERROR(AU6/AS6,"-")</f>
        <v>0.05</v>
      </c>
      <c r="AW6" s="199">
        <v>6000</v>
      </c>
      <c r="AX6" s="200">
        <f>IFERROR(AW6/AS6,"-")</f>
        <v>300</v>
      </c>
      <c r="AY6" s="201"/>
      <c r="AZ6" s="201">
        <v>1</v>
      </c>
      <c r="BA6" s="201"/>
      <c r="BB6" s="202">
        <v>43</v>
      </c>
      <c r="BC6" s="203">
        <f>IF(L6=0,"",IF(BB6=0,"",(BB6/L6)))</f>
        <v>0.18614718614719</v>
      </c>
      <c r="BD6" s="202">
        <v>3</v>
      </c>
      <c r="BE6" s="204">
        <f>IFERROR(BD6/BB6,"-")</f>
        <v>0.069767441860465</v>
      </c>
      <c r="BF6" s="205">
        <v>16000</v>
      </c>
      <c r="BG6" s="206">
        <f>IFERROR(BF6/BB6,"-")</f>
        <v>372.09302325581</v>
      </c>
      <c r="BH6" s="207">
        <v>2</v>
      </c>
      <c r="BI6" s="207">
        <v>1</v>
      </c>
      <c r="BJ6" s="207"/>
      <c r="BK6" s="208">
        <v>33</v>
      </c>
      <c r="BL6" s="209">
        <f>IF(L6=0,"",IF(BK6=0,"",(BK6/L6)))</f>
        <v>0.14285714285714</v>
      </c>
      <c r="BM6" s="210">
        <v>2</v>
      </c>
      <c r="BN6" s="211">
        <f>IFERROR(BM6/BK6,"-")</f>
        <v>0.060606060606061</v>
      </c>
      <c r="BO6" s="212">
        <v>37000</v>
      </c>
      <c r="BP6" s="213">
        <f>IFERROR(BO6/BK6,"-")</f>
        <v>1121.2121212121</v>
      </c>
      <c r="BQ6" s="214"/>
      <c r="BR6" s="214">
        <v>1</v>
      </c>
      <c r="BS6" s="214">
        <v>1</v>
      </c>
      <c r="BT6" s="215">
        <v>10</v>
      </c>
      <c r="BU6" s="216">
        <f>IF(L6=0,"",IF(BT6=0,"",(BT6/L6)))</f>
        <v>0.043290043290043</v>
      </c>
      <c r="BV6" s="217">
        <v>2</v>
      </c>
      <c r="BW6" s="218">
        <f>IFERROR(BV6/BT6,"-")</f>
        <v>0.2</v>
      </c>
      <c r="BX6" s="219">
        <v>152000</v>
      </c>
      <c r="BY6" s="220">
        <f>IFERROR(BX6/BT6,"-")</f>
        <v>15200</v>
      </c>
      <c r="BZ6" s="221"/>
      <c r="CA6" s="221"/>
      <c r="CB6" s="221">
        <v>2</v>
      </c>
      <c r="CC6" s="222">
        <v>1</v>
      </c>
      <c r="CD6" s="223">
        <f>IF(L6=0,"",IF(CC6=0,"",(CC6/L6)))</f>
        <v>0.0043290043290043</v>
      </c>
      <c r="CE6" s="224"/>
      <c r="CF6" s="225">
        <f>IFERROR(CE6/CC6,"-")</f>
        <v>0</v>
      </c>
      <c r="CG6" s="226"/>
      <c r="CH6" s="227">
        <f>IFERROR(CG6/CC6,"-")</f>
        <v>0</v>
      </c>
      <c r="CI6" s="228"/>
      <c r="CJ6" s="228"/>
      <c r="CK6" s="228"/>
      <c r="CL6" s="229">
        <v>8</v>
      </c>
      <c r="CM6" s="230">
        <v>211000</v>
      </c>
      <c r="CN6" s="230">
        <v>85000</v>
      </c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177</v>
      </c>
      <c r="C7" s="347" t="s">
        <v>173</v>
      </c>
      <c r="D7" s="347" t="s">
        <v>178</v>
      </c>
      <c r="E7" s="175" t="s">
        <v>179</v>
      </c>
      <c r="F7" s="175" t="s">
        <v>176</v>
      </c>
      <c r="G7" s="340">
        <v>0</v>
      </c>
      <c r="H7" s="340">
        <v>1500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 t="str">
        <f>Y8</f>
        <v>0</v>
      </c>
      <c r="B8" s="347" t="s">
        <v>180</v>
      </c>
      <c r="C8" s="347" t="s">
        <v>181</v>
      </c>
      <c r="D8" s="347" t="s">
        <v>182</v>
      </c>
      <c r="E8" s="175" t="s">
        <v>183</v>
      </c>
      <c r="F8" s="175" t="s">
        <v>176</v>
      </c>
      <c r="G8" s="340">
        <v>0</v>
      </c>
      <c r="H8" s="340">
        <v>2500</v>
      </c>
      <c r="I8" s="176">
        <v>0</v>
      </c>
      <c r="J8" s="176">
        <v>0</v>
      </c>
      <c r="K8" s="176">
        <v>1225</v>
      </c>
      <c r="L8" s="177">
        <v>0</v>
      </c>
      <c r="M8" s="178">
        <v>0</v>
      </c>
      <c r="N8" s="179">
        <f>IFERROR(L8/K8,"-")</f>
        <v>0</v>
      </c>
      <c r="O8" s="176">
        <v>0</v>
      </c>
      <c r="P8" s="176">
        <v>0</v>
      </c>
      <c r="Q8" s="179" t="str">
        <f>IFERROR(O8/L8,"-")</f>
        <v>-</v>
      </c>
      <c r="R8" s="180" t="str">
        <f>IFERROR(G8/SUM(L8:L8),"-")</f>
        <v>-</v>
      </c>
      <c r="S8" s="181">
        <v>0</v>
      </c>
      <c r="T8" s="179" t="str">
        <f>IF(L8=0,"-",S8/L8)</f>
        <v>-</v>
      </c>
      <c r="U8" s="345"/>
      <c r="V8" s="346" t="str">
        <f>IFERROR(U8/L8,"-")</f>
        <v>-</v>
      </c>
      <c r="W8" s="346" t="str">
        <f>IFERROR(U8/S8,"-")</f>
        <v>-</v>
      </c>
      <c r="X8" s="340">
        <f>SUM(U8:U8)-SUM(G8:G8)</f>
        <v>0</v>
      </c>
      <c r="Y8" s="183" t="str">
        <f>SUM(U8:U8)/SUM(G8:G8)</f>
        <v>0</v>
      </c>
      <c r="AA8" s="184"/>
      <c r="AB8" s="185" t="str">
        <f>IF(L8=0,"",IF(AA8=0,"",(AA8/L8)))</f>
        <v/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 t="str">
        <f>IF(L8=0,"",IF(AJ8=0,"",(AJ8/L8)))</f>
        <v/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/>
      <c r="AT8" s="197" t="str">
        <f>IF(L8=0,"",IF(AS8=0,"",(AS8/L8)))</f>
        <v/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/>
      <c r="BC8" s="203" t="str">
        <f>IF(L8=0,"",IF(BB8=0,"",(BB8/L8)))</f>
        <v/>
      </c>
      <c r="BD8" s="202"/>
      <c r="BE8" s="204" t="str">
        <f>IFERROR(BD8/BB8,"-")</f>
        <v>-</v>
      </c>
      <c r="BF8" s="205"/>
      <c r="BG8" s="206" t="str">
        <f>IFERROR(BF8/BB8,"-")</f>
        <v>-</v>
      </c>
      <c r="BH8" s="207"/>
      <c r="BI8" s="207"/>
      <c r="BJ8" s="207"/>
      <c r="BK8" s="208"/>
      <c r="BL8" s="209" t="str">
        <f>IF(L8=0,"",IF(BK8=0,"",(BK8/L8)))</f>
        <v/>
      </c>
      <c r="BM8" s="210"/>
      <c r="BN8" s="211" t="str">
        <f>IFERROR(BM8/BK8,"-")</f>
        <v>-</v>
      </c>
      <c r="BO8" s="212"/>
      <c r="BP8" s="213" t="str">
        <f>IFERROR(BO8/BK8,"-")</f>
        <v>-</v>
      </c>
      <c r="BQ8" s="214"/>
      <c r="BR8" s="214"/>
      <c r="BS8" s="214"/>
      <c r="BT8" s="215"/>
      <c r="BU8" s="216" t="str">
        <f>IF(L8=0,"",IF(BT8=0,"",(BT8/L8)))</f>
        <v/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 t="str">
        <f>IF(L8=0,"",IF(CC8=0,"",(CC8/L8)))</f>
        <v/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184</v>
      </c>
      <c r="C9" s="347"/>
      <c r="D9" s="347" t="s">
        <v>185</v>
      </c>
      <c r="E9" s="175" t="s">
        <v>186</v>
      </c>
      <c r="F9" s="175" t="s">
        <v>176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7</v>
      </c>
      <c r="M9" s="178">
        <v>7</v>
      </c>
      <c r="N9" s="179" t="str">
        <f>IFERROR(L9/K9,"-")</f>
        <v>-</v>
      </c>
      <c r="O9" s="176">
        <v>0</v>
      </c>
      <c r="P9" s="176">
        <v>4</v>
      </c>
      <c r="Q9" s="179">
        <f>IFERROR(O9/L9,"-")</f>
        <v>0</v>
      </c>
      <c r="R9" s="180">
        <f>IFERROR(G9/SUM(L9:L9),"-")</f>
        <v>0</v>
      </c>
      <c r="S9" s="181">
        <v>1</v>
      </c>
      <c r="T9" s="179">
        <f>IF(L9=0,"-",S9/L9)</f>
        <v>0.14285714285714</v>
      </c>
      <c r="U9" s="345">
        <v>3000</v>
      </c>
      <c r="V9" s="346">
        <f>IFERROR(U9/L9,"-")</f>
        <v>428.57142857143</v>
      </c>
      <c r="W9" s="346">
        <f>IFERROR(U9/S9,"-")</f>
        <v>3000</v>
      </c>
      <c r="X9" s="340">
        <f>SUM(U9:U9)-SUM(G9:G9)</f>
        <v>3000</v>
      </c>
      <c r="Y9" s="183" t="str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>
        <f>IF(L9=0,"",IF(AJ9=0,"",(AJ9/L9)))</f>
        <v>0</v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/>
      <c r="AT9" s="197">
        <f>IF(L9=0,"",IF(AS9=0,"",(AS9/L9)))</f>
        <v>0</v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>
        <v>1</v>
      </c>
      <c r="BC9" s="203">
        <f>IF(L9=0,"",IF(BB9=0,"",(BB9/L9)))</f>
        <v>0.14285714285714</v>
      </c>
      <c r="BD9" s="202">
        <v>1</v>
      </c>
      <c r="BE9" s="204">
        <f>IFERROR(BD9/BB9,"-")</f>
        <v>1</v>
      </c>
      <c r="BF9" s="205">
        <v>3000</v>
      </c>
      <c r="BG9" s="206">
        <f>IFERROR(BF9/BB9,"-")</f>
        <v>3000</v>
      </c>
      <c r="BH9" s="207">
        <v>1</v>
      </c>
      <c r="BI9" s="207"/>
      <c r="BJ9" s="207"/>
      <c r="BK9" s="208">
        <v>3</v>
      </c>
      <c r="BL9" s="209">
        <f>IF(L9=0,"",IF(BK9=0,"",(BK9/L9)))</f>
        <v>0.42857142857143</v>
      </c>
      <c r="BM9" s="210"/>
      <c r="BN9" s="211">
        <f>IFERROR(BM9/BK9,"-")</f>
        <v>0</v>
      </c>
      <c r="BO9" s="212"/>
      <c r="BP9" s="213">
        <f>IFERROR(BO9/BK9,"-")</f>
        <v>0</v>
      </c>
      <c r="BQ9" s="214"/>
      <c r="BR9" s="214"/>
      <c r="BS9" s="214"/>
      <c r="BT9" s="215"/>
      <c r="BU9" s="216">
        <f>IF(L9=0,"",IF(BT9=0,"",(BT9/L9)))</f>
        <v>0</v>
      </c>
      <c r="BV9" s="217"/>
      <c r="BW9" s="218" t="str">
        <f>IFERROR(BV9/BT9,"-")</f>
        <v>-</v>
      </c>
      <c r="BX9" s="219"/>
      <c r="BY9" s="220" t="str">
        <f>IFERROR(BX9/BT9,"-")</f>
        <v>-</v>
      </c>
      <c r="BZ9" s="221"/>
      <c r="CA9" s="221"/>
      <c r="CB9" s="221"/>
      <c r="CC9" s="222">
        <v>3</v>
      </c>
      <c r="CD9" s="223">
        <f>IF(L9=0,"",IF(CC9=0,"",(CC9/L9)))</f>
        <v>0.42857142857143</v>
      </c>
      <c r="CE9" s="224"/>
      <c r="CF9" s="225">
        <f>IFERROR(CE9/CC9,"-")</f>
        <v>0</v>
      </c>
      <c r="CG9" s="226"/>
      <c r="CH9" s="227">
        <f>IFERROR(CG9/CC9,"-")</f>
        <v>0</v>
      </c>
      <c r="CI9" s="228"/>
      <c r="CJ9" s="228"/>
      <c r="CK9" s="228"/>
      <c r="CL9" s="229">
        <v>1</v>
      </c>
      <c r="CM9" s="230">
        <v>3000</v>
      </c>
      <c r="CN9" s="230">
        <v>3000</v>
      </c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0.61760461760462</v>
      </c>
      <c r="B12" s="250"/>
      <c r="C12" s="250"/>
      <c r="D12" s="250"/>
      <c r="E12" s="251" t="s">
        <v>187</v>
      </c>
      <c r="F12" s="251"/>
      <c r="G12" s="343">
        <f>SUM(G6:G11)</f>
        <v>346500</v>
      </c>
      <c r="H12" s="343"/>
      <c r="I12" s="250">
        <f>SUM(I6:I11)</f>
        <v>0</v>
      </c>
      <c r="J12" s="250">
        <f>SUM(J6:J11)</f>
        <v>0</v>
      </c>
      <c r="K12" s="250">
        <f>SUM(K6:K11)</f>
        <v>2486</v>
      </c>
      <c r="L12" s="250">
        <f>SUM(L6:L11)</f>
        <v>238</v>
      </c>
      <c r="M12" s="250">
        <f>SUM(M6:M11)</f>
        <v>170</v>
      </c>
      <c r="N12" s="252">
        <f>IFERROR(L12/K12,"-")</f>
        <v>0.095736122284795</v>
      </c>
      <c r="O12" s="253">
        <f>SUM(O6:O11)</f>
        <v>1</v>
      </c>
      <c r="P12" s="253">
        <f>SUM(P6:P11)</f>
        <v>99</v>
      </c>
      <c r="Q12" s="252">
        <f>IFERROR(O12/L12,"-")</f>
        <v>0.0042016806722689</v>
      </c>
      <c r="R12" s="254">
        <f>IFERROR(G12/L12,"-")</f>
        <v>1455.8823529412</v>
      </c>
      <c r="S12" s="255">
        <f>SUM(S6:S11)</f>
        <v>9</v>
      </c>
      <c r="T12" s="252">
        <f>IFERROR(S12/L12,"-")</f>
        <v>0.03781512605042</v>
      </c>
      <c r="U12" s="343">
        <f>SUM(U6:U11)</f>
        <v>214000</v>
      </c>
      <c r="V12" s="343">
        <f>IFERROR(U12/L12,"-")</f>
        <v>899.15966386555</v>
      </c>
      <c r="W12" s="343">
        <f>IFERROR(U12/S12,"-")</f>
        <v>23777.777777778</v>
      </c>
      <c r="X12" s="343">
        <f>U12-G12</f>
        <v>-132500</v>
      </c>
      <c r="Y12" s="256">
        <f>U12/G12</f>
        <v>0.61760461760462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188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169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3.0045541274036</v>
      </c>
      <c r="B6" s="347" t="s">
        <v>189</v>
      </c>
      <c r="C6" s="347" t="s">
        <v>190</v>
      </c>
      <c r="D6" s="347" t="s">
        <v>191</v>
      </c>
      <c r="E6" s="175" t="s">
        <v>192</v>
      </c>
      <c r="F6" s="175" t="s">
        <v>176</v>
      </c>
      <c r="G6" s="340">
        <v>1606894</v>
      </c>
      <c r="H6" s="176">
        <v>0</v>
      </c>
      <c r="I6" s="176">
        <v>0</v>
      </c>
      <c r="J6" s="176">
        <v>93775</v>
      </c>
      <c r="K6" s="177">
        <v>705</v>
      </c>
      <c r="L6" s="179">
        <f>IFERROR(K6/J6,"-")</f>
        <v>0.0075179952012797</v>
      </c>
      <c r="M6" s="176">
        <v>23</v>
      </c>
      <c r="N6" s="176">
        <v>255</v>
      </c>
      <c r="O6" s="179">
        <f>IFERROR(M6/(K6),"-")</f>
        <v>0.032624113475177</v>
      </c>
      <c r="P6" s="180">
        <f>IFERROR(G6/SUM(K6:K6),"-")</f>
        <v>2279.2822695035</v>
      </c>
      <c r="Q6" s="181">
        <v>92</v>
      </c>
      <c r="R6" s="179">
        <f>IF(K6=0,"-",Q6/K6)</f>
        <v>0.13049645390071</v>
      </c>
      <c r="S6" s="345">
        <v>4828000</v>
      </c>
      <c r="T6" s="346">
        <f>IFERROR(S6/K6,"-")</f>
        <v>6848.2269503546</v>
      </c>
      <c r="U6" s="346">
        <f>IFERROR(S6/Q6,"-")</f>
        <v>52478.260869565</v>
      </c>
      <c r="V6" s="340">
        <f>SUM(S6:S6)-SUM(G6:G6)</f>
        <v>3221106</v>
      </c>
      <c r="W6" s="183">
        <f>SUM(S6:S6)/SUM(G6:G6)</f>
        <v>3.0045541274036</v>
      </c>
      <c r="Y6" s="184">
        <v>26</v>
      </c>
      <c r="Z6" s="185">
        <f>IF(K6=0,"",IF(Y6=0,"",(Y6/K6)))</f>
        <v>0.036879432624113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28</v>
      </c>
      <c r="AI6" s="191">
        <f>IF(K6=0,"",IF(AH6=0,"",(AH6/K6)))</f>
        <v>0.039716312056738</v>
      </c>
      <c r="AJ6" s="190">
        <v>3</v>
      </c>
      <c r="AK6" s="192">
        <f>IFERROR(AJ6/AH6,"-")</f>
        <v>0.10714285714286</v>
      </c>
      <c r="AL6" s="193">
        <v>66000</v>
      </c>
      <c r="AM6" s="194">
        <f>IFERROR(AL6/AH6,"-")</f>
        <v>2357.1428571429</v>
      </c>
      <c r="AN6" s="195">
        <v>1</v>
      </c>
      <c r="AO6" s="195"/>
      <c r="AP6" s="195">
        <v>2</v>
      </c>
      <c r="AQ6" s="196">
        <v>66</v>
      </c>
      <c r="AR6" s="197">
        <f>IF(K6=0,"",IF(AQ6=0,"",(AQ6/K6)))</f>
        <v>0.093617021276596</v>
      </c>
      <c r="AS6" s="196">
        <v>3</v>
      </c>
      <c r="AT6" s="198">
        <f>IFERROR(AS6/AQ6,"-")</f>
        <v>0.045454545454545</v>
      </c>
      <c r="AU6" s="199">
        <v>51000</v>
      </c>
      <c r="AV6" s="200">
        <f>IFERROR(AU6/AQ6,"-")</f>
        <v>772.72727272727</v>
      </c>
      <c r="AW6" s="201"/>
      <c r="AX6" s="201">
        <v>2</v>
      </c>
      <c r="AY6" s="201">
        <v>1</v>
      </c>
      <c r="AZ6" s="202">
        <v>160</v>
      </c>
      <c r="BA6" s="203">
        <f>IF(K6=0,"",IF(AZ6=0,"",(AZ6/K6)))</f>
        <v>0.22695035460993</v>
      </c>
      <c r="BB6" s="202">
        <v>21</v>
      </c>
      <c r="BC6" s="204">
        <f>IFERROR(BB6/AZ6,"-")</f>
        <v>0.13125</v>
      </c>
      <c r="BD6" s="205">
        <v>348000</v>
      </c>
      <c r="BE6" s="206">
        <f>IFERROR(BD6/AZ6,"-")</f>
        <v>2175</v>
      </c>
      <c r="BF6" s="207">
        <v>11</v>
      </c>
      <c r="BG6" s="207">
        <v>2</v>
      </c>
      <c r="BH6" s="207">
        <v>8</v>
      </c>
      <c r="BI6" s="208">
        <v>248</v>
      </c>
      <c r="BJ6" s="209">
        <f>IF(K6=0,"",IF(BI6=0,"",(BI6/K6)))</f>
        <v>0.35177304964539</v>
      </c>
      <c r="BK6" s="210">
        <v>28</v>
      </c>
      <c r="BL6" s="211">
        <f>IFERROR(BK6/BI6,"-")</f>
        <v>0.11290322580645</v>
      </c>
      <c r="BM6" s="212">
        <v>695000</v>
      </c>
      <c r="BN6" s="213">
        <f>IFERROR(BM6/BI6,"-")</f>
        <v>2802.4193548387</v>
      </c>
      <c r="BO6" s="214">
        <v>13</v>
      </c>
      <c r="BP6" s="214">
        <v>3</v>
      </c>
      <c r="BQ6" s="214">
        <v>12</v>
      </c>
      <c r="BR6" s="215">
        <v>149</v>
      </c>
      <c r="BS6" s="216">
        <f>IF(K6=0,"",IF(BR6=0,"",(BR6/K6)))</f>
        <v>0.2113475177305</v>
      </c>
      <c r="BT6" s="217">
        <v>29</v>
      </c>
      <c r="BU6" s="218">
        <f>IFERROR(BT6/BR6,"-")</f>
        <v>0.19463087248322</v>
      </c>
      <c r="BV6" s="219">
        <v>1724000</v>
      </c>
      <c r="BW6" s="220">
        <f>IFERROR(BV6/BR6,"-")</f>
        <v>11570.469798658</v>
      </c>
      <c r="BX6" s="221">
        <v>10</v>
      </c>
      <c r="BY6" s="221">
        <v>6</v>
      </c>
      <c r="BZ6" s="221">
        <v>13</v>
      </c>
      <c r="CA6" s="222">
        <v>28</v>
      </c>
      <c r="CB6" s="223">
        <f>IF(K6=0,"",IF(CA6=0,"",(CA6/K6)))</f>
        <v>0.039716312056738</v>
      </c>
      <c r="CC6" s="224">
        <v>8</v>
      </c>
      <c r="CD6" s="225">
        <f>IFERROR(CC6/CA6,"-")</f>
        <v>0.28571428571429</v>
      </c>
      <c r="CE6" s="226">
        <v>1944000</v>
      </c>
      <c r="CF6" s="227">
        <f>IFERROR(CE6/CA6,"-")</f>
        <v>69428.571428571</v>
      </c>
      <c r="CG6" s="228">
        <v>1</v>
      </c>
      <c r="CH6" s="228">
        <v>1</v>
      </c>
      <c r="CI6" s="228">
        <v>6</v>
      </c>
      <c r="CJ6" s="229">
        <v>92</v>
      </c>
      <c r="CK6" s="230">
        <v>4828000</v>
      </c>
      <c r="CL6" s="230">
        <v>702000</v>
      </c>
      <c r="CM6" s="230">
        <v>53000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2.458359189298</v>
      </c>
      <c r="B7" s="347" t="s">
        <v>193</v>
      </c>
      <c r="C7" s="347" t="s">
        <v>173</v>
      </c>
      <c r="D7" s="347" t="s">
        <v>194</v>
      </c>
      <c r="E7" s="175" t="s">
        <v>195</v>
      </c>
      <c r="F7" s="175" t="s">
        <v>176</v>
      </c>
      <c r="G7" s="340">
        <v>9639942</v>
      </c>
      <c r="H7" s="176">
        <v>0</v>
      </c>
      <c r="I7" s="176">
        <v>0</v>
      </c>
      <c r="J7" s="176">
        <v>446916</v>
      </c>
      <c r="K7" s="177">
        <v>3822</v>
      </c>
      <c r="L7" s="179">
        <f>IFERROR(K7/J7,"-")</f>
        <v>0.0085519426469404</v>
      </c>
      <c r="M7" s="176">
        <v>122</v>
      </c>
      <c r="N7" s="176">
        <v>1669</v>
      </c>
      <c r="O7" s="179">
        <f>IFERROR(M7/(K7),"-")</f>
        <v>0.031920460491889</v>
      </c>
      <c r="P7" s="180">
        <f>IFERROR(G7/SUM(K7:K7),"-")</f>
        <v>2522.2244897959</v>
      </c>
      <c r="Q7" s="181">
        <v>511</v>
      </c>
      <c r="R7" s="179">
        <f>IF(K7=0,"-",Q7/K7)</f>
        <v>0.13369963369963</v>
      </c>
      <c r="S7" s="345">
        <v>23698440</v>
      </c>
      <c r="T7" s="346">
        <f>IFERROR(S7/K7,"-")</f>
        <v>6200.5337519623</v>
      </c>
      <c r="U7" s="346">
        <f>IFERROR(S7/Q7,"-")</f>
        <v>46376.594911937</v>
      </c>
      <c r="V7" s="340">
        <f>SUM(S7:S7)-SUM(G7:G7)</f>
        <v>14058498</v>
      </c>
      <c r="W7" s="183">
        <f>SUM(S7:S7)/SUM(G7:G7)</f>
        <v>2.458359189298</v>
      </c>
      <c r="Y7" s="184">
        <v>46</v>
      </c>
      <c r="Z7" s="185">
        <f>IF(K7=0,"",IF(Y7=0,"",(Y7/K7)))</f>
        <v>0.012035583464155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31</v>
      </c>
      <c r="AI7" s="191">
        <f>IF(K7=0,"",IF(AH7=0,"",(AH7/K7)))</f>
        <v>0.0081109366823653</v>
      </c>
      <c r="AJ7" s="190">
        <v>4</v>
      </c>
      <c r="AK7" s="192">
        <f>IFERROR(AJ7/AH7,"-")</f>
        <v>0.12903225806452</v>
      </c>
      <c r="AL7" s="193">
        <v>17000</v>
      </c>
      <c r="AM7" s="194">
        <f>IFERROR(AL7/AH7,"-")</f>
        <v>548.38709677419</v>
      </c>
      <c r="AN7" s="195">
        <v>3</v>
      </c>
      <c r="AO7" s="195">
        <v>1</v>
      </c>
      <c r="AP7" s="195"/>
      <c r="AQ7" s="196">
        <v>163</v>
      </c>
      <c r="AR7" s="197">
        <f>IF(K7=0,"",IF(AQ7=0,"",(AQ7/K7)))</f>
        <v>0.042647828362114</v>
      </c>
      <c r="AS7" s="196">
        <v>12</v>
      </c>
      <c r="AT7" s="198">
        <f>IFERROR(AS7/AQ7,"-")</f>
        <v>0.07361963190184</v>
      </c>
      <c r="AU7" s="199">
        <v>86000</v>
      </c>
      <c r="AV7" s="200">
        <f>IFERROR(AU7/AQ7,"-")</f>
        <v>527.60736196319</v>
      </c>
      <c r="AW7" s="201">
        <v>6</v>
      </c>
      <c r="AX7" s="201">
        <v>3</v>
      </c>
      <c r="AY7" s="201">
        <v>3</v>
      </c>
      <c r="AZ7" s="202">
        <v>1825</v>
      </c>
      <c r="BA7" s="203">
        <f>IF(K7=0,"",IF(AZ7=0,"",(AZ7/K7)))</f>
        <v>0.47749869178441</v>
      </c>
      <c r="BB7" s="202">
        <v>220</v>
      </c>
      <c r="BC7" s="204">
        <f>IFERROR(BB7/AZ7,"-")</f>
        <v>0.12054794520548</v>
      </c>
      <c r="BD7" s="205">
        <v>6627000</v>
      </c>
      <c r="BE7" s="206">
        <f>IFERROR(BD7/AZ7,"-")</f>
        <v>3631.2328767123</v>
      </c>
      <c r="BF7" s="207">
        <v>96</v>
      </c>
      <c r="BG7" s="207">
        <v>43</v>
      </c>
      <c r="BH7" s="207">
        <v>81</v>
      </c>
      <c r="BI7" s="208">
        <v>1286</v>
      </c>
      <c r="BJ7" s="209">
        <f>IF(K7=0,"",IF(BI7=0,"",(BI7/K7)))</f>
        <v>0.33647305075877</v>
      </c>
      <c r="BK7" s="210">
        <v>167</v>
      </c>
      <c r="BL7" s="211">
        <f>IFERROR(BK7/BI7,"-")</f>
        <v>0.1298600311042</v>
      </c>
      <c r="BM7" s="212">
        <v>6034440</v>
      </c>
      <c r="BN7" s="213">
        <f>IFERROR(BM7/BI7,"-")</f>
        <v>4692.4105754277</v>
      </c>
      <c r="BO7" s="214">
        <v>66</v>
      </c>
      <c r="BP7" s="214">
        <v>29</v>
      </c>
      <c r="BQ7" s="214">
        <v>72</v>
      </c>
      <c r="BR7" s="215">
        <v>411</v>
      </c>
      <c r="BS7" s="216">
        <f>IF(K7=0,"",IF(BR7=0,"",(BR7/K7)))</f>
        <v>0.10753532182104</v>
      </c>
      <c r="BT7" s="217">
        <v>91</v>
      </c>
      <c r="BU7" s="218">
        <f>IFERROR(BT7/BR7,"-")</f>
        <v>0.22141119221411</v>
      </c>
      <c r="BV7" s="219">
        <v>9192000</v>
      </c>
      <c r="BW7" s="220">
        <f>IFERROR(BV7/BR7,"-")</f>
        <v>22364.96350365</v>
      </c>
      <c r="BX7" s="221">
        <v>22</v>
      </c>
      <c r="BY7" s="221">
        <v>15</v>
      </c>
      <c r="BZ7" s="221">
        <v>54</v>
      </c>
      <c r="CA7" s="222">
        <v>60</v>
      </c>
      <c r="CB7" s="223">
        <f>IF(K7=0,"",IF(CA7=0,"",(CA7/K7)))</f>
        <v>0.015698587127159</v>
      </c>
      <c r="CC7" s="224">
        <v>17</v>
      </c>
      <c r="CD7" s="225">
        <f>IFERROR(CC7/CA7,"-")</f>
        <v>0.28333333333333</v>
      </c>
      <c r="CE7" s="226">
        <v>1742000</v>
      </c>
      <c r="CF7" s="227">
        <f>IFERROR(CE7/CA7,"-")</f>
        <v>29033.333333333</v>
      </c>
      <c r="CG7" s="228">
        <v>5</v>
      </c>
      <c r="CH7" s="228">
        <v>3</v>
      </c>
      <c r="CI7" s="228">
        <v>9</v>
      </c>
      <c r="CJ7" s="229">
        <v>511</v>
      </c>
      <c r="CK7" s="230">
        <v>23698440</v>
      </c>
      <c r="CL7" s="230">
        <v>2110000</v>
      </c>
      <c r="CM7" s="230">
        <v>8000</v>
      </c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1.3977450291727</v>
      </c>
      <c r="B8" s="347" t="s">
        <v>196</v>
      </c>
      <c r="C8" s="347" t="s">
        <v>173</v>
      </c>
      <c r="D8" s="347" t="s">
        <v>194</v>
      </c>
      <c r="E8" s="175" t="s">
        <v>197</v>
      </c>
      <c r="F8" s="175" t="s">
        <v>176</v>
      </c>
      <c r="G8" s="340">
        <v>1116112</v>
      </c>
      <c r="H8" s="176">
        <v>0</v>
      </c>
      <c r="I8" s="176">
        <v>0</v>
      </c>
      <c r="J8" s="176">
        <v>59983</v>
      </c>
      <c r="K8" s="177">
        <v>375</v>
      </c>
      <c r="L8" s="179">
        <f>IFERROR(K8/J8,"-")</f>
        <v>0.0062517713352116</v>
      </c>
      <c r="M8" s="176">
        <v>5</v>
      </c>
      <c r="N8" s="176">
        <v>150</v>
      </c>
      <c r="O8" s="179">
        <f>IFERROR(M8/(K8),"-")</f>
        <v>0.013333333333333</v>
      </c>
      <c r="P8" s="180">
        <f>IFERROR(G8/SUM(K8:K8),"-")</f>
        <v>2976.2986666667</v>
      </c>
      <c r="Q8" s="181">
        <v>40</v>
      </c>
      <c r="R8" s="179">
        <f>IF(K8=0,"-",Q8/K8)</f>
        <v>0.10666666666667</v>
      </c>
      <c r="S8" s="345">
        <v>1560040</v>
      </c>
      <c r="T8" s="346">
        <f>IFERROR(S8/K8,"-")</f>
        <v>4160.1066666667</v>
      </c>
      <c r="U8" s="346">
        <f>IFERROR(S8/Q8,"-")</f>
        <v>39001</v>
      </c>
      <c r="V8" s="340">
        <f>SUM(S8:S8)-SUM(G8:G8)</f>
        <v>443928</v>
      </c>
      <c r="W8" s="183">
        <f>SUM(S8:S8)/SUM(G8:G8)</f>
        <v>1.3977450291727</v>
      </c>
      <c r="Y8" s="184">
        <v>4</v>
      </c>
      <c r="Z8" s="185">
        <f>IF(K8=0,"",IF(Y8=0,"",(Y8/K8)))</f>
        <v>0.010666666666667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7</v>
      </c>
      <c r="AI8" s="191">
        <f>IF(K8=0,"",IF(AH8=0,"",(AH8/K8)))</f>
        <v>0.018666666666667</v>
      </c>
      <c r="AJ8" s="190"/>
      <c r="AK8" s="192">
        <f>IFERROR(AJ8/AH8,"-")</f>
        <v>0</v>
      </c>
      <c r="AL8" s="193"/>
      <c r="AM8" s="194">
        <f>IFERROR(AL8/AH8,"-")</f>
        <v>0</v>
      </c>
      <c r="AN8" s="195"/>
      <c r="AO8" s="195"/>
      <c r="AP8" s="195"/>
      <c r="AQ8" s="196">
        <v>27</v>
      </c>
      <c r="AR8" s="197">
        <f>IF(K8=0,"",IF(AQ8=0,"",(AQ8/K8)))</f>
        <v>0.072</v>
      </c>
      <c r="AS8" s="196">
        <v>4</v>
      </c>
      <c r="AT8" s="198">
        <f>IFERROR(AS8/AQ8,"-")</f>
        <v>0.14814814814815</v>
      </c>
      <c r="AU8" s="199">
        <v>238000</v>
      </c>
      <c r="AV8" s="200">
        <f>IFERROR(AU8/AQ8,"-")</f>
        <v>8814.8148148148</v>
      </c>
      <c r="AW8" s="201">
        <v>1</v>
      </c>
      <c r="AX8" s="201"/>
      <c r="AY8" s="201">
        <v>3</v>
      </c>
      <c r="AZ8" s="202">
        <v>155</v>
      </c>
      <c r="BA8" s="203">
        <f>IF(K8=0,"",IF(AZ8=0,"",(AZ8/K8)))</f>
        <v>0.41333333333333</v>
      </c>
      <c r="BB8" s="202">
        <v>12</v>
      </c>
      <c r="BC8" s="204">
        <f>IFERROR(BB8/AZ8,"-")</f>
        <v>0.07741935483871</v>
      </c>
      <c r="BD8" s="205">
        <v>155000</v>
      </c>
      <c r="BE8" s="206">
        <f>IFERROR(BD8/AZ8,"-")</f>
        <v>1000</v>
      </c>
      <c r="BF8" s="207">
        <v>5</v>
      </c>
      <c r="BG8" s="207">
        <v>2</v>
      </c>
      <c r="BH8" s="207">
        <v>5</v>
      </c>
      <c r="BI8" s="208">
        <v>124</v>
      </c>
      <c r="BJ8" s="209">
        <f>IF(K8=0,"",IF(BI8=0,"",(BI8/K8)))</f>
        <v>0.33066666666667</v>
      </c>
      <c r="BK8" s="210">
        <v>14</v>
      </c>
      <c r="BL8" s="211">
        <f>IFERROR(BK8/BI8,"-")</f>
        <v>0.11290322580645</v>
      </c>
      <c r="BM8" s="212">
        <v>604000</v>
      </c>
      <c r="BN8" s="213">
        <f>IFERROR(BM8/BI8,"-")</f>
        <v>4870.9677419355</v>
      </c>
      <c r="BO8" s="214">
        <v>4</v>
      </c>
      <c r="BP8" s="214">
        <v>2</v>
      </c>
      <c r="BQ8" s="214">
        <v>8</v>
      </c>
      <c r="BR8" s="215">
        <v>49</v>
      </c>
      <c r="BS8" s="216">
        <f>IF(K8=0,"",IF(BR8=0,"",(BR8/K8)))</f>
        <v>0.13066666666667</v>
      </c>
      <c r="BT8" s="217">
        <v>7</v>
      </c>
      <c r="BU8" s="218">
        <f>IFERROR(BT8/BR8,"-")</f>
        <v>0.14285714285714</v>
      </c>
      <c r="BV8" s="219">
        <v>322040</v>
      </c>
      <c r="BW8" s="220">
        <f>IFERROR(BV8/BR8,"-")</f>
        <v>6572.2448979592</v>
      </c>
      <c r="BX8" s="221">
        <v>2</v>
      </c>
      <c r="BY8" s="221">
        <v>1</v>
      </c>
      <c r="BZ8" s="221">
        <v>4</v>
      </c>
      <c r="CA8" s="222">
        <v>9</v>
      </c>
      <c r="CB8" s="223">
        <f>IF(K8=0,"",IF(CA8=0,"",(CA8/K8)))</f>
        <v>0.024</v>
      </c>
      <c r="CC8" s="224">
        <v>3</v>
      </c>
      <c r="CD8" s="225">
        <f>IFERROR(CC8/CA8,"-")</f>
        <v>0.33333333333333</v>
      </c>
      <c r="CE8" s="226">
        <v>241000</v>
      </c>
      <c r="CF8" s="227">
        <f>IFERROR(CE8/CA8,"-")</f>
        <v>26777.777777778</v>
      </c>
      <c r="CG8" s="228">
        <v>1</v>
      </c>
      <c r="CH8" s="228"/>
      <c r="CI8" s="228">
        <v>2</v>
      </c>
      <c r="CJ8" s="229">
        <v>40</v>
      </c>
      <c r="CK8" s="230">
        <v>1560040</v>
      </c>
      <c r="CL8" s="230">
        <v>215000</v>
      </c>
      <c r="CM8" s="230">
        <v>185000</v>
      </c>
      <c r="CN8" s="231" t="str">
        <f>IF(AND(CL8=0,CM8=0),"",IF(AND(CL8&lt;=100000,CM8&lt;=100000),"",IF(CL8/CK8&gt;0.7,"男高",IF(CM8/CK8&gt;0.7,"女高",""))))</f>
        <v/>
      </c>
    </row>
    <row r="9" spans="1:94">
      <c r="A9" s="174">
        <f>W9</f>
        <v>2.1207290987748</v>
      </c>
      <c r="B9" s="347" t="s">
        <v>198</v>
      </c>
      <c r="C9" s="347" t="s">
        <v>173</v>
      </c>
      <c r="D9" s="347" t="s">
        <v>194</v>
      </c>
      <c r="E9" s="175" t="s">
        <v>199</v>
      </c>
      <c r="F9" s="175" t="s">
        <v>176</v>
      </c>
      <c r="G9" s="340">
        <v>1143055</v>
      </c>
      <c r="H9" s="176">
        <v>0</v>
      </c>
      <c r="I9" s="176">
        <v>0</v>
      </c>
      <c r="J9" s="176">
        <v>38996</v>
      </c>
      <c r="K9" s="177">
        <v>414</v>
      </c>
      <c r="L9" s="179">
        <f>IFERROR(K9/J9,"-")</f>
        <v>0.01061647348446</v>
      </c>
      <c r="M9" s="176">
        <v>10</v>
      </c>
      <c r="N9" s="176">
        <v>179</v>
      </c>
      <c r="O9" s="179">
        <f>IFERROR(M9/(K9),"-")</f>
        <v>0.024154589371981</v>
      </c>
      <c r="P9" s="180">
        <f>IFERROR(G9/SUM(K9:K9),"-")</f>
        <v>2761.0024154589</v>
      </c>
      <c r="Q9" s="181">
        <v>68</v>
      </c>
      <c r="R9" s="179">
        <f>IF(K9=0,"-",Q9/K9)</f>
        <v>0.16425120772947</v>
      </c>
      <c r="S9" s="345">
        <v>2424110</v>
      </c>
      <c r="T9" s="346">
        <f>IFERROR(S9/K9,"-")</f>
        <v>5855.3381642512</v>
      </c>
      <c r="U9" s="346">
        <f>IFERROR(S9/Q9,"-")</f>
        <v>35648.676470588</v>
      </c>
      <c r="V9" s="340">
        <f>SUM(S9:S9)-SUM(G9:G9)</f>
        <v>1281055</v>
      </c>
      <c r="W9" s="183">
        <f>SUM(S9:S9)/SUM(G9:G9)</f>
        <v>2.1207290987748</v>
      </c>
      <c r="Y9" s="184">
        <v>28</v>
      </c>
      <c r="Z9" s="185">
        <f>IF(K9=0,"",IF(Y9=0,"",(Y9/K9)))</f>
        <v>0.067632850241546</v>
      </c>
      <c r="AA9" s="184">
        <v>1</v>
      </c>
      <c r="AB9" s="186">
        <f>IFERROR(AA9/Y9,"-")</f>
        <v>0.035714285714286</v>
      </c>
      <c r="AC9" s="187">
        <v>18000</v>
      </c>
      <c r="AD9" s="188">
        <f>IFERROR(AC9/Y9,"-")</f>
        <v>642.85714285714</v>
      </c>
      <c r="AE9" s="189"/>
      <c r="AF9" s="189"/>
      <c r="AG9" s="189">
        <v>1</v>
      </c>
      <c r="AH9" s="190">
        <v>38</v>
      </c>
      <c r="AI9" s="191">
        <f>IF(K9=0,"",IF(AH9=0,"",(AH9/K9)))</f>
        <v>0.091787439613527</v>
      </c>
      <c r="AJ9" s="190">
        <v>4</v>
      </c>
      <c r="AK9" s="192">
        <f>IFERROR(AJ9/AH9,"-")</f>
        <v>0.10526315789474</v>
      </c>
      <c r="AL9" s="193">
        <v>19000</v>
      </c>
      <c r="AM9" s="194">
        <f>IFERROR(AL9/AH9,"-")</f>
        <v>500</v>
      </c>
      <c r="AN9" s="195">
        <v>3</v>
      </c>
      <c r="AO9" s="195">
        <v>1</v>
      </c>
      <c r="AP9" s="195"/>
      <c r="AQ9" s="196">
        <v>23</v>
      </c>
      <c r="AR9" s="197">
        <f>IF(K9=0,"",IF(AQ9=0,"",(AQ9/K9)))</f>
        <v>0.055555555555556</v>
      </c>
      <c r="AS9" s="196">
        <v>2</v>
      </c>
      <c r="AT9" s="198">
        <f>IFERROR(AS9/AQ9,"-")</f>
        <v>0.08695652173913</v>
      </c>
      <c r="AU9" s="199">
        <v>83000</v>
      </c>
      <c r="AV9" s="200">
        <f>IFERROR(AU9/AQ9,"-")</f>
        <v>3608.6956521739</v>
      </c>
      <c r="AW9" s="201"/>
      <c r="AX9" s="201"/>
      <c r="AY9" s="201">
        <v>2</v>
      </c>
      <c r="AZ9" s="202">
        <v>115</v>
      </c>
      <c r="BA9" s="203">
        <f>IF(K9=0,"",IF(AZ9=0,"",(AZ9/K9)))</f>
        <v>0.27777777777778</v>
      </c>
      <c r="BB9" s="202">
        <v>16</v>
      </c>
      <c r="BC9" s="204">
        <f>IFERROR(BB9/AZ9,"-")</f>
        <v>0.13913043478261</v>
      </c>
      <c r="BD9" s="205">
        <v>401000</v>
      </c>
      <c r="BE9" s="206">
        <f>IFERROR(BD9/AZ9,"-")</f>
        <v>3486.9565217391</v>
      </c>
      <c r="BF9" s="207">
        <v>8</v>
      </c>
      <c r="BG9" s="207">
        <v>3</v>
      </c>
      <c r="BH9" s="207">
        <v>5</v>
      </c>
      <c r="BI9" s="208">
        <v>158</v>
      </c>
      <c r="BJ9" s="209">
        <f>IF(K9=0,"",IF(BI9=0,"",(BI9/K9)))</f>
        <v>0.38164251207729</v>
      </c>
      <c r="BK9" s="210">
        <v>31</v>
      </c>
      <c r="BL9" s="211">
        <f>IFERROR(BK9/BI9,"-")</f>
        <v>0.19620253164557</v>
      </c>
      <c r="BM9" s="212">
        <v>968110</v>
      </c>
      <c r="BN9" s="213">
        <f>IFERROR(BM9/BI9,"-")</f>
        <v>6127.2784810127</v>
      </c>
      <c r="BO9" s="214">
        <v>9</v>
      </c>
      <c r="BP9" s="214">
        <v>4</v>
      </c>
      <c r="BQ9" s="214">
        <v>18</v>
      </c>
      <c r="BR9" s="215">
        <v>42</v>
      </c>
      <c r="BS9" s="216">
        <f>IF(K9=0,"",IF(BR9=0,"",(BR9/K9)))</f>
        <v>0.10144927536232</v>
      </c>
      <c r="BT9" s="217">
        <v>11</v>
      </c>
      <c r="BU9" s="218">
        <f>IFERROR(BT9/BR9,"-")</f>
        <v>0.26190476190476</v>
      </c>
      <c r="BV9" s="219">
        <v>631000</v>
      </c>
      <c r="BW9" s="220">
        <f>IFERROR(BV9/BR9,"-")</f>
        <v>15023.80952381</v>
      </c>
      <c r="BX9" s="221">
        <v>2</v>
      </c>
      <c r="BY9" s="221">
        <v>5</v>
      </c>
      <c r="BZ9" s="221">
        <v>4</v>
      </c>
      <c r="CA9" s="222">
        <v>10</v>
      </c>
      <c r="CB9" s="223">
        <f>IF(K9=0,"",IF(CA9=0,"",(CA9/K9)))</f>
        <v>0.024154589371981</v>
      </c>
      <c r="CC9" s="224">
        <v>3</v>
      </c>
      <c r="CD9" s="225">
        <f>IFERROR(CC9/CA9,"-")</f>
        <v>0.3</v>
      </c>
      <c r="CE9" s="226">
        <v>304000</v>
      </c>
      <c r="CF9" s="227">
        <f>IFERROR(CE9/CA9,"-")</f>
        <v>30400</v>
      </c>
      <c r="CG9" s="228"/>
      <c r="CH9" s="228"/>
      <c r="CI9" s="228">
        <v>3</v>
      </c>
      <c r="CJ9" s="229">
        <v>68</v>
      </c>
      <c r="CK9" s="230">
        <v>2424110</v>
      </c>
      <c r="CL9" s="230">
        <v>415000</v>
      </c>
      <c r="CM9" s="230">
        <v>145000</v>
      </c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200</v>
      </c>
      <c r="F12" s="251"/>
      <c r="G12" s="343">
        <f>SUM(G6:G11)</f>
        <v>13506003</v>
      </c>
      <c r="H12" s="250">
        <f>SUM(H6:H11)</f>
        <v>0</v>
      </c>
      <c r="I12" s="250">
        <f>SUM(I6:I11)</f>
        <v>0</v>
      </c>
      <c r="J12" s="250">
        <f>SUM(J6:J11)</f>
        <v>639670</v>
      </c>
      <c r="K12" s="250">
        <f>SUM(K6:K11)</f>
        <v>5316</v>
      </c>
      <c r="L12" s="252">
        <f>IFERROR(K12/J12,"-")</f>
        <v>0.0083105351196711</v>
      </c>
      <c r="M12" s="253">
        <f>SUM(M6:M11)</f>
        <v>160</v>
      </c>
      <c r="N12" s="253">
        <f>SUM(N6:N11)</f>
        <v>2253</v>
      </c>
      <c r="O12" s="252">
        <f>IFERROR(M12/K12,"-")</f>
        <v>0.030097817908202</v>
      </c>
      <c r="P12" s="254">
        <f>IFERROR(G12/K12,"-")</f>
        <v>2540.6326185102</v>
      </c>
      <c r="Q12" s="255">
        <f>SUM(Q6:Q11)</f>
        <v>711</v>
      </c>
      <c r="R12" s="252">
        <f>IFERROR(Q12/K12,"-")</f>
        <v>0.13374717832957</v>
      </c>
      <c r="S12" s="343">
        <f>SUM(S6:S11)</f>
        <v>32510590</v>
      </c>
      <c r="T12" s="343">
        <f>IFERROR(S12/K12,"-")</f>
        <v>6115.6113619263</v>
      </c>
      <c r="U12" s="343">
        <f>IFERROR(S12/Q12,"-")</f>
        <v>45725.161744023</v>
      </c>
      <c r="V12" s="343">
        <f>S12-G12</f>
        <v>19004587</v>
      </c>
      <c r="W12" s="256">
        <f>S12/G12</f>
        <v>2.4071214851648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201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169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202</v>
      </c>
      <c r="C6" s="347" t="s">
        <v>203</v>
      </c>
      <c r="D6" s="347" t="s">
        <v>204</v>
      </c>
      <c r="E6" s="175" t="s">
        <v>205</v>
      </c>
      <c r="F6" s="175" t="s">
        <v>176</v>
      </c>
      <c r="G6" s="340">
        <v>0</v>
      </c>
      <c r="H6" s="176">
        <v>0</v>
      </c>
      <c r="I6" s="176">
        <v>0</v>
      </c>
      <c r="J6" s="176">
        <v>0</v>
      </c>
      <c r="K6" s="177">
        <v>9</v>
      </c>
      <c r="L6" s="179" t="str">
        <f>IFERROR(K6/J6,"-")</f>
        <v>-</v>
      </c>
      <c r="M6" s="176">
        <v>0</v>
      </c>
      <c r="N6" s="176">
        <v>5</v>
      </c>
      <c r="O6" s="179">
        <f>IFERROR(M6/(K6),"-")</f>
        <v>0</v>
      </c>
      <c r="P6" s="180">
        <f>IFERROR(G6/SUM(K6:K6),"-")</f>
        <v>0</v>
      </c>
      <c r="Q6" s="181">
        <v>0</v>
      </c>
      <c r="R6" s="179">
        <f>IF(K6=0,"-",Q6/K6)</f>
        <v>0</v>
      </c>
      <c r="S6" s="345"/>
      <c r="T6" s="346">
        <f>IFERROR(S6/K6,"-")</f>
        <v>0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>
        <v>1</v>
      </c>
      <c r="Z6" s="185">
        <f>IF(K6=0,"",IF(Y6=0,"",(Y6/K6)))</f>
        <v>0.11111111111111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1</v>
      </c>
      <c r="AI6" s="191">
        <f>IF(K6=0,"",IF(AH6=0,"",(AH6/K6)))</f>
        <v>0.11111111111111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4</v>
      </c>
      <c r="AR6" s="197">
        <f>IF(K6=0,"",IF(AQ6=0,"",(AQ6/K6)))</f>
        <v>0.44444444444444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2</v>
      </c>
      <c r="BA6" s="203">
        <f>IF(K6=0,"",IF(AZ6=0,"",(AZ6/K6)))</f>
        <v>0.22222222222222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>
        <v>1</v>
      </c>
      <c r="BJ6" s="209">
        <f>IF(K6=0,"",IF(BI6=0,"",(BI6/K6)))</f>
        <v>0.11111111111111</v>
      </c>
      <c r="BK6" s="210"/>
      <c r="BL6" s="211">
        <f>IFERROR(BK6/BI6,"-")</f>
        <v>0</v>
      </c>
      <c r="BM6" s="212"/>
      <c r="BN6" s="213">
        <f>IFERROR(BM6/BI6,"-")</f>
        <v>0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206</v>
      </c>
      <c r="C7" s="347" t="s">
        <v>203</v>
      </c>
      <c r="D7" s="347" t="s">
        <v>204</v>
      </c>
      <c r="E7" s="175" t="s">
        <v>207</v>
      </c>
      <c r="F7" s="175" t="s">
        <v>176</v>
      </c>
      <c r="G7" s="340">
        <v>0</v>
      </c>
      <c r="H7" s="176">
        <v>0</v>
      </c>
      <c r="I7" s="176">
        <v>0</v>
      </c>
      <c r="J7" s="176">
        <v>0</v>
      </c>
      <c r="K7" s="177">
        <v>55</v>
      </c>
      <c r="L7" s="179" t="str">
        <f>IFERROR(K7/J7,"-")</f>
        <v>-</v>
      </c>
      <c r="M7" s="176">
        <v>0</v>
      </c>
      <c r="N7" s="176">
        <v>14</v>
      </c>
      <c r="O7" s="179">
        <f>IFERROR(M7/(K7),"-")</f>
        <v>0</v>
      </c>
      <c r="P7" s="180">
        <f>IFERROR(G7/SUM(K7:K7),"-")</f>
        <v>0</v>
      </c>
      <c r="Q7" s="181">
        <v>1</v>
      </c>
      <c r="R7" s="179">
        <f>IF(K7=0,"-",Q7/K7)</f>
        <v>0.018181818181818</v>
      </c>
      <c r="S7" s="345">
        <v>3000</v>
      </c>
      <c r="T7" s="346">
        <f>IFERROR(S7/K7,"-")</f>
        <v>54.545454545455</v>
      </c>
      <c r="U7" s="346">
        <f>IFERROR(S7/Q7,"-")</f>
        <v>3000</v>
      </c>
      <c r="V7" s="340">
        <f>SUM(S7:S7)-SUM(G7:G7)</f>
        <v>3000</v>
      </c>
      <c r="W7" s="183" t="str">
        <f>SUM(S7:S7)/SUM(G7:G7)</f>
        <v>0</v>
      </c>
      <c r="Y7" s="184">
        <v>9</v>
      </c>
      <c r="Z7" s="185">
        <f>IF(K7=0,"",IF(Y7=0,"",(Y7/K7)))</f>
        <v>0.16363636363636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22</v>
      </c>
      <c r="AI7" s="191">
        <f>IF(K7=0,"",IF(AH7=0,"",(AH7/K7)))</f>
        <v>0.4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7</v>
      </c>
      <c r="AR7" s="197">
        <f>IF(K7=0,"",IF(AQ7=0,"",(AQ7/K7)))</f>
        <v>0.12727272727273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7</v>
      </c>
      <c r="BA7" s="203">
        <f>IF(K7=0,"",IF(AZ7=0,"",(AZ7/K7)))</f>
        <v>0.12727272727273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8</v>
      </c>
      <c r="BJ7" s="209">
        <f>IF(K7=0,"",IF(BI7=0,"",(BI7/K7)))</f>
        <v>0.14545454545455</v>
      </c>
      <c r="BK7" s="210">
        <v>1</v>
      </c>
      <c r="BL7" s="211">
        <f>IFERROR(BK7/BI7,"-")</f>
        <v>0.125</v>
      </c>
      <c r="BM7" s="212">
        <v>3000</v>
      </c>
      <c r="BN7" s="213">
        <f>IFERROR(BM7/BI7,"-")</f>
        <v>375</v>
      </c>
      <c r="BO7" s="214">
        <v>1</v>
      </c>
      <c r="BP7" s="214"/>
      <c r="BQ7" s="214"/>
      <c r="BR7" s="215">
        <v>2</v>
      </c>
      <c r="BS7" s="216">
        <f>IF(K7=0,"",IF(BR7=0,"",(BR7/K7)))</f>
        <v>0.036363636363636</v>
      </c>
      <c r="BT7" s="217"/>
      <c r="BU7" s="218">
        <f>IFERROR(BT7/BR7,"-")</f>
        <v>0</v>
      </c>
      <c r="BV7" s="219"/>
      <c r="BW7" s="220">
        <f>IFERROR(BV7/BR7,"-")</f>
        <v>0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1</v>
      </c>
      <c r="CK7" s="230">
        <v>3000</v>
      </c>
      <c r="CL7" s="230">
        <v>3000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208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64</v>
      </c>
      <c r="L10" s="252" t="str">
        <f>IFERROR(K10/J10,"-")</f>
        <v>-</v>
      </c>
      <c r="M10" s="253">
        <f>SUM(M6:M9)</f>
        <v>0</v>
      </c>
      <c r="N10" s="253">
        <f>SUM(N6:N9)</f>
        <v>19</v>
      </c>
      <c r="O10" s="252">
        <f>IFERROR(M10/K10,"-")</f>
        <v>0</v>
      </c>
      <c r="P10" s="254">
        <f>IFERROR(G10/K10,"-")</f>
        <v>0</v>
      </c>
      <c r="Q10" s="255">
        <f>SUM(Q6:Q9)</f>
        <v>1</v>
      </c>
      <c r="R10" s="252">
        <f>IFERROR(Q10/K10,"-")</f>
        <v>0.015625</v>
      </c>
      <c r="S10" s="343">
        <f>SUM(S6:S9)</f>
        <v>3000</v>
      </c>
      <c r="T10" s="343">
        <f>IFERROR(S10/K10,"-")</f>
        <v>46.875</v>
      </c>
      <c r="U10" s="343">
        <f>IFERROR(S10/Q10,"-")</f>
        <v>3000</v>
      </c>
      <c r="V10" s="343">
        <f>S10-G10</f>
        <v>3000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