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<sst xmlns="http://schemas.openxmlformats.org/spreadsheetml/2006/main" uniqueCount="217">
  <si>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</si>
  <si>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</si>
  <si>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</si>
  <si>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</si>
  <si>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</si>
  <si>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</si>
  <si>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</si>
  <si>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</si>
  <si>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</si>
  <si>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</si>
  <si>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</si>
  <si>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</si>
  <si>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</si>
  <si>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</si>
  <si>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</si>
  <si>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</si>
  <si>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</si>
  <si>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</si>
  <si>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</si>
  <si>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</si>
  <si>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</si>
  <si>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</si>
  <si>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</si>
  <si>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</si>
  <si>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</si>
  <si>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</si>
  <si>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</si>
  <si>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</si>
  <si>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</si>
  <si>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11月</t>
  </si>
  <si>
    <t>アイメール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</si>
  <si>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</si>
  <si>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</si>
  <si>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</si>
  <si>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</si>
  <si>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</si>
  <si>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</si>
  <si>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</si>
  <si>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</si>
  <si>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</si>
  <si>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</si>
  <si>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</si>
  <si>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</si>
  <si>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</si>
  <si>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</si>
  <si>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</si>
  <si>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</si>
  <si>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</si>
  <si>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</si>
  <si>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</si>
  <si>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</si>
  <si>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</si>
  <si>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</si>
  <si>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</si>
  <si>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</si>
  <si>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</si>
  <si>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</si>
  <si>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</si>
  <si>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</si>
  <si>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</si>
  <si>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</si>
  <si>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</si>
  <si>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</si>
  <si>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</si>
  <si>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</si>
  <si>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sms_w571</t>
  </si>
  <si>
    <t>①求人風</t>
  </si>
  <si>
    <t>①求む！５０歳以上の女性と…</t>
  </si>
  <si>
    <t>i38</t>
  </si>
  <si>
    <t>スポニチ関西</t>
  </si>
  <si>
    <t>半2段つかみ20段保証</t>
  </si>
  <si>
    <t>20段保証</t>
  </si>
  <si>
    <t>sms_w572</t>
  </si>
  <si>
    <t>②旧デイリー風</t>
  </si>
  <si>
    <t>②女性が好きな私にとって神サイトです</t>
  </si>
  <si>
    <t>sms_w573</t>
  </si>
  <si>
    <t>③胸の上広告版</t>
  </si>
  <si>
    <t>③女性から逆指名</t>
  </si>
  <si>
    <t>sms_w574</t>
  </si>
  <si>
    <t>④大正版</t>
  </si>
  <si>
    <t>④出会える人数無制限</t>
  </si>
  <si>
    <t>smss2253</t>
  </si>
  <si>
    <t>(空電共通)</t>
  </si>
  <si>
    <t>空電</t>
  </si>
  <si>
    <t>sms_w575</t>
  </si>
  <si>
    <t>デイリースポーツ関西</t>
  </si>
  <si>
    <t>sms_w576</t>
  </si>
  <si>
    <t>sms_w577</t>
  </si>
  <si>
    <t>sms_w578</t>
  </si>
  <si>
    <t>smss2254</t>
  </si>
  <si>
    <t>sms_w579</t>
  </si>
  <si>
    <t>i34</t>
  </si>
  <si>
    <t>ニッカン北海道</t>
  </si>
  <si>
    <t>半2段つかみ10回以上</t>
  </si>
  <si>
    <t>1～10日</t>
  </si>
  <si>
    <t>sms_w580</t>
  </si>
  <si>
    <t>i44</t>
  </si>
  <si>
    <t>11～20日</t>
  </si>
  <si>
    <t>sms_w581</t>
  </si>
  <si>
    <t>21～31日</t>
  </si>
  <si>
    <t>smss2255</t>
  </si>
  <si>
    <t>sms_w582</t>
  </si>
  <si>
    <t>①旧デイリー風</t>
  </si>
  <si>
    <t>日刊ゲンダイ東海版</t>
  </si>
  <si>
    <t>全2段</t>
  </si>
  <si>
    <t>1～15日</t>
  </si>
  <si>
    <t>sms_w583</t>
  </si>
  <si>
    <t>②大正版</t>
  </si>
  <si>
    <t>②出会える人数無制限</t>
  </si>
  <si>
    <t>16～31日</t>
  </si>
  <si>
    <t>smss2256</t>
  </si>
  <si>
    <t>sms_w584</t>
  </si>
  <si>
    <t>お祭り版</t>
  </si>
  <si>
    <t>出会い祭り</t>
  </si>
  <si>
    <t>GOGO(i31)</t>
  </si>
  <si>
    <t>スポニチ関東</t>
  </si>
  <si>
    <t>全5段</t>
  </si>
  <si>
    <t>11月06日(金)</t>
  </si>
  <si>
    <t>smss2257</t>
  </si>
  <si>
    <t>sms_w585</t>
  </si>
  <si>
    <t>11月01日(日)</t>
  </si>
  <si>
    <t>smss2258</t>
  </si>
  <si>
    <t>sms_w586</t>
  </si>
  <si>
    <t>サンスポ関西</t>
  </si>
  <si>
    <t>1C終面全5段</t>
  </si>
  <si>
    <t>11月14日(土)</t>
  </si>
  <si>
    <t>smss2259</t>
  </si>
  <si>
    <t>sms_w587</t>
  </si>
  <si>
    <t>九スポ</t>
  </si>
  <si>
    <t>記事枠</t>
  </si>
  <si>
    <t>11月09日(月)</t>
  </si>
  <si>
    <t>smss2260</t>
  </si>
  <si>
    <t>新聞 TOTAL</t>
  </si>
  <si>
    <t>●雑誌 広告</t>
  </si>
  <si>
    <t>sms_w570</t>
  </si>
  <si>
    <t>ぶんか社</t>
  </si>
  <si>
    <t>黄色黒版</t>
  </si>
  <si>
    <t>出会える人数無制限</t>
  </si>
  <si>
    <t>EXMAX</t>
  </si>
  <si>
    <t>表4</t>
  </si>
  <si>
    <t>11月26日(木)</t>
  </si>
  <si>
    <t>smss2252</t>
  </si>
  <si>
    <t>sms_a1044</t>
  </si>
  <si>
    <t>大洋図書</t>
  </si>
  <si>
    <t>5P_着エロ画像メイン(妃ひかり)</t>
  </si>
  <si>
    <t>実話ナックルズGOLD</t>
  </si>
  <si>
    <t>1C5P</t>
  </si>
  <si>
    <t>smss2248</t>
  </si>
  <si>
    <t>sms_a1042</t>
  </si>
  <si>
    <t>コアマガジン</t>
  </si>
  <si>
    <t>実話BUNKAタブー</t>
  </si>
  <si>
    <t>11月16日(月)</t>
  </si>
  <si>
    <t>smss2245</t>
  </si>
  <si>
    <t>sms_a1043</t>
  </si>
  <si>
    <t>日本ジャーナル出版</t>
  </si>
  <si>
    <t>5P風俗(妃さん)</t>
  </si>
  <si>
    <t>週刊実話増刊「実話ザ・タブー」</t>
  </si>
  <si>
    <t>11月25日(水)</t>
  </si>
  <si>
    <t>smss2246</t>
  </si>
  <si>
    <t>sms_a1045</t>
  </si>
  <si>
    <t>5P元祖（妃さん）</t>
  </si>
  <si>
    <t>別冊ラヴァーズ</t>
  </si>
  <si>
    <t>11月27日(金)</t>
  </si>
  <si>
    <t>smss2249</t>
  </si>
  <si>
    <t>雑誌 TOTAL</t>
  </si>
  <si>
    <t>●DVD 広告</t>
  </si>
  <si>
    <t>sms_a1046</t>
  </si>
  <si>
    <t>三和出版</t>
  </si>
  <si>
    <t>DVD漫画まさお</t>
  </si>
  <si>
    <t>A4変形、季刊売、CVS、860円、8万部</t>
  </si>
  <si>
    <t>mv20i</t>
  </si>
  <si>
    <t>MEN'S DVD</t>
  </si>
  <si>
    <t>DVD貼付け面4C1/3P</t>
  </si>
  <si>
    <t>11月29日(日)</t>
  </si>
  <si>
    <t>smss2250</t>
  </si>
  <si>
    <t>DVD TOTAL</t>
  </si>
  <si>
    <t>●アフィリエイト 広告</t>
  </si>
  <si>
    <t>UA</t>
  </si>
  <si>
    <t>AF単価</t>
  </si>
  <si>
    <t>20歳以上</t>
  </si>
  <si>
    <t>sms_frk008</t>
  </si>
  <si>
    <t>SP</t>
  </si>
  <si>
    <t>i31</t>
  </si>
  <si>
    <t>おまたせアプリランキング</t>
  </si>
  <si>
    <t>11/1～11/30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</si>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</sst>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25</v>
      </c>
      <c r="D6" s="330">
        <v>1345000</v>
      </c>
      <c r="E6" s="79">
        <v>0</v>
      </c>
      <c r="F6" s="79">
        <v>0</v>
      </c>
      <c r="G6" s="79">
        <v>1204</v>
      </c>
      <c r="H6" s="89">
        <v>121</v>
      </c>
      <c r="I6" s="90">
        <v>4</v>
      </c>
      <c r="J6" s="143">
        <f>H6+I6</f>
        <v>125</v>
      </c>
      <c r="K6" s="80">
        <f>IFERROR(J6/G6,"-")</f>
        <v>0.10382059800664</v>
      </c>
      <c r="L6" s="79">
        <v>7</v>
      </c>
      <c r="M6" s="79">
        <v>29</v>
      </c>
      <c r="N6" s="80">
        <f>IFERROR(L6/J6,"-")</f>
        <v>0.056</v>
      </c>
      <c r="O6" s="81">
        <f>IFERROR(D6/J6,"-")</f>
        <v>10760</v>
      </c>
      <c r="P6" s="82">
        <v>20</v>
      </c>
      <c r="Q6" s="80">
        <f>IFERROR(P6/J6,"-")</f>
        <v>0.16</v>
      </c>
      <c r="R6" s="335">
        <v>1226500</v>
      </c>
      <c r="S6" s="336">
        <f>IFERROR(R6/J6,"-")</f>
        <v>9812</v>
      </c>
      <c r="T6" s="336">
        <f>IFERROR(R6/P6,"-")</f>
        <v>61325</v>
      </c>
      <c r="U6" s="330">
        <f>IFERROR(R6-D6,"-")</f>
        <v>-118500</v>
      </c>
      <c r="V6" s="83">
        <f>R6/D6</f>
        <v>0.91189591078067</v>
      </c>
      <c r="W6" s="77"/>
      <c r="X6" s="142"/>
    </row>
    <row r="7" spans="1:24">
      <c r="A7" s="78"/>
      <c r="B7" s="84" t="s">
        <v>24</v>
      </c>
      <c r="C7" s="84">
        <v>10</v>
      </c>
      <c r="D7" s="330">
        <v>415000</v>
      </c>
      <c r="E7" s="79">
        <v>0</v>
      </c>
      <c r="F7" s="79">
        <v>0</v>
      </c>
      <c r="G7" s="79">
        <v>466</v>
      </c>
      <c r="H7" s="89">
        <v>108</v>
      </c>
      <c r="I7" s="90">
        <v>1</v>
      </c>
      <c r="J7" s="143">
        <f>H7+I7</f>
        <v>109</v>
      </c>
      <c r="K7" s="80">
        <f>IFERROR(J7/G7,"-")</f>
        <v>0.23390557939914</v>
      </c>
      <c r="L7" s="79">
        <v>15</v>
      </c>
      <c r="M7" s="79">
        <v>26</v>
      </c>
      <c r="N7" s="80">
        <f>IFERROR(L7/J7,"-")</f>
        <v>0.13761467889908</v>
      </c>
      <c r="O7" s="81">
        <f>IFERROR(D7/J7,"-")</f>
        <v>3807.3394495413</v>
      </c>
      <c r="P7" s="82">
        <v>17</v>
      </c>
      <c r="Q7" s="80">
        <f>IFERROR(P7/J7,"-")</f>
        <v>0.15596330275229</v>
      </c>
      <c r="R7" s="335">
        <v>716000</v>
      </c>
      <c r="S7" s="336">
        <f>IFERROR(R7/J7,"-")</f>
        <v>6568.8073394495</v>
      </c>
      <c r="T7" s="336">
        <f>IFERROR(R7/P7,"-")</f>
        <v>42117.647058824</v>
      </c>
      <c r="U7" s="330">
        <f>IFERROR(R7-D7,"-")</f>
        <v>301000</v>
      </c>
      <c r="V7" s="83">
        <f>R7/D7</f>
        <v>1.7253012048193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0</v>
      </c>
      <c r="F8" s="79">
        <v>0</v>
      </c>
      <c r="G8" s="79">
        <v>524</v>
      </c>
      <c r="H8" s="89">
        <v>192</v>
      </c>
      <c r="I8" s="90">
        <v>2</v>
      </c>
      <c r="J8" s="143">
        <f>H8+I8</f>
        <v>194</v>
      </c>
      <c r="K8" s="80">
        <f>IFERROR(J8/G8,"-")</f>
        <v>0.37022900763359</v>
      </c>
      <c r="L8" s="79">
        <v>4</v>
      </c>
      <c r="M8" s="79">
        <v>62</v>
      </c>
      <c r="N8" s="80">
        <f>IFERROR(L8/J8,"-")</f>
        <v>0.020618556701031</v>
      </c>
      <c r="O8" s="81">
        <f>IFERROR(D8/J8,"-")</f>
        <v>644.32989690722</v>
      </c>
      <c r="P8" s="82">
        <v>5</v>
      </c>
      <c r="Q8" s="80">
        <f>IFERROR(P8/J8,"-")</f>
        <v>0.025773195876289</v>
      </c>
      <c r="R8" s="335">
        <v>964000</v>
      </c>
      <c r="S8" s="336">
        <f>IFERROR(R8/J8,"-")</f>
        <v>4969.0721649485</v>
      </c>
      <c r="T8" s="336">
        <f>IFERROR(R8/P8,"-")</f>
        <v>192800</v>
      </c>
      <c r="U8" s="330">
        <f>IFERROR(R8-D8,"-")</f>
        <v>839000</v>
      </c>
      <c r="V8" s="83">
        <f>R8/D8</f>
        <v>7.712</v>
      </c>
      <c r="W8" s="77"/>
      <c r="X8" s="142"/>
    </row>
    <row r="9" spans="1:24">
      <c r="A9" s="78"/>
      <c r="B9" s="84" t="s">
        <v>26</v>
      </c>
      <c r="C9" s="84">
        <v>4</v>
      </c>
      <c r="D9" s="330">
        <v>463500</v>
      </c>
      <c r="E9" s="79">
        <v>0</v>
      </c>
      <c r="F9" s="79">
        <v>0</v>
      </c>
      <c r="G9" s="79">
        <v>2454</v>
      </c>
      <c r="H9" s="89">
        <v>314</v>
      </c>
      <c r="I9" s="90">
        <v>0</v>
      </c>
      <c r="J9" s="143">
        <f>H9+I9</f>
        <v>314</v>
      </c>
      <c r="K9" s="80">
        <f>IFERROR(J9/G9,"-")</f>
        <v>0.1279543602282</v>
      </c>
      <c r="L9" s="79">
        <v>5</v>
      </c>
      <c r="M9" s="79">
        <v>134</v>
      </c>
      <c r="N9" s="80">
        <f>IFERROR(L9/J9,"-")</f>
        <v>0.015923566878981</v>
      </c>
      <c r="O9" s="81">
        <f>IFERROR(D9/J9,"-")</f>
        <v>1476.1146496815</v>
      </c>
      <c r="P9" s="82">
        <v>19</v>
      </c>
      <c r="Q9" s="80">
        <f>IFERROR(P9/J9,"-")</f>
        <v>0.060509554140127</v>
      </c>
      <c r="R9" s="335">
        <v>390000</v>
      </c>
      <c r="S9" s="336">
        <f>IFERROR(R9/J9,"-")</f>
        <v>1242.0382165605</v>
      </c>
      <c r="T9" s="336">
        <f>IFERROR(R9/P9,"-")</f>
        <v>20526.315789474</v>
      </c>
      <c r="U9" s="330">
        <f>IFERROR(R9-D9,"-")</f>
        <v>-73500</v>
      </c>
      <c r="V9" s="83">
        <f>R9/D9</f>
        <v>0.84142394822006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11295658</v>
      </c>
      <c r="E10" s="79">
        <v>0</v>
      </c>
      <c r="F10" s="79">
        <v>0</v>
      </c>
      <c r="G10" s="79">
        <v>526594</v>
      </c>
      <c r="H10" s="89">
        <v>5173</v>
      </c>
      <c r="I10" s="90">
        <v>128</v>
      </c>
      <c r="J10" s="143">
        <f>H10+I10</f>
        <v>5301</v>
      </c>
      <c r="K10" s="80">
        <f>IFERROR(J10/G10,"-")</f>
        <v>0.010066578806443</v>
      </c>
      <c r="L10" s="79">
        <v>149</v>
      </c>
      <c r="M10" s="79">
        <v>2325</v>
      </c>
      <c r="N10" s="80">
        <f>IFERROR(L10/J10,"-")</f>
        <v>0.028107904169025</v>
      </c>
      <c r="O10" s="81">
        <f>IFERROR(D10/J10,"-")</f>
        <v>2130.8541784569</v>
      </c>
      <c r="P10" s="82">
        <v>685</v>
      </c>
      <c r="Q10" s="80">
        <f>IFERROR(P10/J10,"-")</f>
        <v>0.12922090171666</v>
      </c>
      <c r="R10" s="335">
        <v>32569660</v>
      </c>
      <c r="S10" s="336">
        <f>IFERROR(R10/J10,"-")</f>
        <v>6144.0596113941</v>
      </c>
      <c r="T10" s="336">
        <f>IFERROR(R10/P10,"-")</f>
        <v>47546.948905109</v>
      </c>
      <c r="U10" s="330">
        <f>IFERROR(R10-D10,"-")</f>
        <v>21274002</v>
      </c>
      <c r="V10" s="83">
        <f>R10/D10</f>
        <v>2.8833787283574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46</v>
      </c>
      <c r="I11" s="90">
        <v>8</v>
      </c>
      <c r="J11" s="143">
        <f>H11+I11</f>
        <v>54</v>
      </c>
      <c r="K11" s="80" t="str">
        <f>IFERROR(J11/G11,"-")</f>
        <v>-</v>
      </c>
      <c r="L11" s="79">
        <v>1</v>
      </c>
      <c r="M11" s="79">
        <v>8</v>
      </c>
      <c r="N11" s="80">
        <f>IFERROR(L11/J11,"-")</f>
        <v>0.018518518518519</v>
      </c>
      <c r="O11" s="81">
        <f>IFERROR(D11/J11,"-")</f>
        <v>0</v>
      </c>
      <c r="P11" s="82">
        <v>5</v>
      </c>
      <c r="Q11" s="80">
        <f>IFERROR(P11/J11,"-")</f>
        <v>0.092592592592593</v>
      </c>
      <c r="R11" s="335">
        <v>43000</v>
      </c>
      <c r="S11" s="336">
        <f>IFERROR(R11/J11,"-")</f>
        <v>796.2962962963</v>
      </c>
      <c r="T11" s="336">
        <f>IFERROR(R11/P11,"-")</f>
        <v>8600</v>
      </c>
      <c r="U11" s="330">
        <f>IFERROR(R11-D11,"-")</f>
        <v>43000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13644158</v>
      </c>
      <c r="E14" s="41">
        <f>SUM(E6:E12)</f>
        <v>0</v>
      </c>
      <c r="F14" s="41">
        <f>SUM(F6:F12)</f>
        <v>0</v>
      </c>
      <c r="G14" s="41">
        <f>SUM(G6:G12)</f>
        <v>531242</v>
      </c>
      <c r="H14" s="41">
        <f>SUM(H6:H12)</f>
        <v>5954</v>
      </c>
      <c r="I14" s="41">
        <f>SUM(I6:I12)</f>
        <v>143</v>
      </c>
      <c r="J14" s="41">
        <f>SUM(J6:J12)</f>
        <v>6097</v>
      </c>
      <c r="K14" s="42">
        <f>IFERROR(J14/G14,"-")</f>
        <v>0.011476878710644</v>
      </c>
      <c r="L14" s="76">
        <f>SUM(L6:L12)</f>
        <v>181</v>
      </c>
      <c r="M14" s="76">
        <f>SUM(M6:M12)</f>
        <v>2584</v>
      </c>
      <c r="N14" s="42">
        <f>IFERROR(L14/J14,"-")</f>
        <v>0.029686731179268</v>
      </c>
      <c r="O14" s="43">
        <f>IFERROR(D14/J14,"-")</f>
        <v>2237.847793997</v>
      </c>
      <c r="P14" s="44">
        <f>SUM(P6:P12)</f>
        <v>751</v>
      </c>
      <c r="Q14" s="42">
        <f>IFERROR(P14/J14,"-")</f>
        <v>0.12317533213056</v>
      </c>
      <c r="R14" s="333">
        <f>SUM(R6:R12)</f>
        <v>35909160</v>
      </c>
      <c r="S14" s="333">
        <f>IFERROR(R14/J14,"-")</f>
        <v>5889.644087256</v>
      </c>
      <c r="T14" s="333">
        <f>IFERROR(P14/P14,"-")</f>
        <v>1</v>
      </c>
      <c r="U14" s="333">
        <f>SUM(U6:U12)</f>
        <v>22265002</v>
      </c>
      <c r="V14" s="45">
        <f>IFERROR(R14/D14,"-")</f>
        <v>2.6318340787317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0.08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88" t="s">
        <v>71</v>
      </c>
      <c r="J6" s="330">
        <v>400000</v>
      </c>
      <c r="K6" s="79">
        <v>0</v>
      </c>
      <c r="L6" s="79">
        <v>0</v>
      </c>
      <c r="M6" s="79">
        <v>55</v>
      </c>
      <c r="N6" s="89">
        <v>6</v>
      </c>
      <c r="O6" s="90">
        <v>0</v>
      </c>
      <c r="P6" s="91">
        <f>N6+O6</f>
        <v>6</v>
      </c>
      <c r="Q6" s="80">
        <f>IFERROR(P6/M6,"-")</f>
        <v>0.10909090909091</v>
      </c>
      <c r="R6" s="79">
        <v>0</v>
      </c>
      <c r="S6" s="79">
        <v>3</v>
      </c>
      <c r="T6" s="80">
        <f>IFERROR(R6/(P6),"-")</f>
        <v>0</v>
      </c>
      <c r="U6" s="336">
        <f>IFERROR(J6/SUM(N6:O10),"-")</f>
        <v>12121.212121212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SUM(X6:X10)-SUM(J6:J10)</f>
        <v>-368000</v>
      </c>
      <c r="AB6" s="83">
        <f>SUM(X6:X10)/SUM(J6:J10)</f>
        <v>0.08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0.5</v>
      </c>
      <c r="BY6" s="126">
        <v>1</v>
      </c>
      <c r="BZ6" s="127">
        <f>IFERROR(BY6/BW6,"-")</f>
        <v>0.33333333333333</v>
      </c>
      <c r="CA6" s="128">
        <v>3000</v>
      </c>
      <c r="CB6" s="129">
        <f>IFERROR(CA6/BW6,"-")</f>
        <v>1000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73</v>
      </c>
      <c r="E7" s="347" t="s">
        <v>74</v>
      </c>
      <c r="F7" s="347" t="s">
        <v>68</v>
      </c>
      <c r="G7" s="88"/>
      <c r="H7" s="88" t="s">
        <v>70</v>
      </c>
      <c r="I7" s="88"/>
      <c r="J7" s="330"/>
      <c r="K7" s="79">
        <v>0</v>
      </c>
      <c r="L7" s="79">
        <v>0</v>
      </c>
      <c r="M7" s="79">
        <v>64</v>
      </c>
      <c r="N7" s="89">
        <v>3</v>
      </c>
      <c r="O7" s="90">
        <v>1</v>
      </c>
      <c r="P7" s="91">
        <f>N7+O7</f>
        <v>4</v>
      </c>
      <c r="Q7" s="80">
        <f>IFERROR(P7/M7,"-")</f>
        <v>0.0625</v>
      </c>
      <c r="R7" s="79">
        <v>0</v>
      </c>
      <c r="S7" s="79">
        <v>1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75</v>
      </c>
      <c r="C8" s="347"/>
      <c r="D8" s="347" t="s">
        <v>76</v>
      </c>
      <c r="E8" s="347" t="s">
        <v>77</v>
      </c>
      <c r="F8" s="347" t="s">
        <v>68</v>
      </c>
      <c r="G8" s="88"/>
      <c r="H8" s="88" t="s">
        <v>70</v>
      </c>
      <c r="I8" s="88"/>
      <c r="J8" s="330"/>
      <c r="K8" s="79">
        <v>0</v>
      </c>
      <c r="L8" s="79">
        <v>0</v>
      </c>
      <c r="M8" s="79">
        <v>78</v>
      </c>
      <c r="N8" s="89">
        <v>4</v>
      </c>
      <c r="O8" s="90">
        <v>0</v>
      </c>
      <c r="P8" s="91">
        <f>N8+O8</f>
        <v>4</v>
      </c>
      <c r="Q8" s="80">
        <f>IFERROR(P8/M8,"-")</f>
        <v>0.051282051282051</v>
      </c>
      <c r="R8" s="79">
        <v>0</v>
      </c>
      <c r="S8" s="79">
        <v>3</v>
      </c>
      <c r="T8" s="80">
        <f>IFERROR(R8/(P8),"-")</f>
        <v>0</v>
      </c>
      <c r="U8" s="336"/>
      <c r="V8" s="82">
        <v>1</v>
      </c>
      <c r="W8" s="80">
        <f>IF(P8=0,"-",V8/P8)</f>
        <v>0.25</v>
      </c>
      <c r="X8" s="335">
        <v>20000</v>
      </c>
      <c r="Y8" s="336">
        <f>IFERROR(X8/P8,"-")</f>
        <v>5000</v>
      </c>
      <c r="Z8" s="336">
        <f>IFERROR(X8/V8,"-")</f>
        <v>20000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>
        <v>1</v>
      </c>
      <c r="BH8" s="112">
        <f>IFERROR(BG8/BE8,"-")</f>
        <v>0.5</v>
      </c>
      <c r="BI8" s="113">
        <v>20000</v>
      </c>
      <c r="BJ8" s="114">
        <f>IFERROR(BI8/BE8,"-")</f>
        <v>10000</v>
      </c>
      <c r="BK8" s="115"/>
      <c r="BL8" s="115"/>
      <c r="BM8" s="115">
        <v>1</v>
      </c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0.25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20000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78</v>
      </c>
      <c r="C9" s="347"/>
      <c r="D9" s="347" t="s">
        <v>79</v>
      </c>
      <c r="E9" s="347" t="s">
        <v>80</v>
      </c>
      <c r="F9" s="347" t="s">
        <v>68</v>
      </c>
      <c r="G9" s="88"/>
      <c r="H9" s="88" t="s">
        <v>70</v>
      </c>
      <c r="I9" s="88"/>
      <c r="J9" s="330"/>
      <c r="K9" s="79">
        <v>0</v>
      </c>
      <c r="L9" s="79">
        <v>0</v>
      </c>
      <c r="M9" s="79">
        <v>53</v>
      </c>
      <c r="N9" s="89">
        <v>6</v>
      </c>
      <c r="O9" s="90">
        <v>0</v>
      </c>
      <c r="P9" s="91">
        <f>N9+O9</f>
        <v>6</v>
      </c>
      <c r="Q9" s="80">
        <f>IFERROR(P9/M9,"-")</f>
        <v>0.11320754716981</v>
      </c>
      <c r="R9" s="79">
        <v>2</v>
      </c>
      <c r="S9" s="79">
        <v>1</v>
      </c>
      <c r="T9" s="80">
        <f>IFERROR(R9/(P9),"-")</f>
        <v>0.33333333333333</v>
      </c>
      <c r="U9" s="336"/>
      <c r="V9" s="82">
        <v>2</v>
      </c>
      <c r="W9" s="80">
        <f>IF(P9=0,"-",V9/P9)</f>
        <v>0.33333333333333</v>
      </c>
      <c r="X9" s="335">
        <v>12000</v>
      </c>
      <c r="Y9" s="336">
        <f>IFERROR(X9/P9,"-")</f>
        <v>2000</v>
      </c>
      <c r="Z9" s="336">
        <f>IFERROR(X9/V9,"-")</f>
        <v>6000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2</v>
      </c>
      <c r="AW9" s="105">
        <f>IF(P9=0,"",IF(AV9=0,"",(AV9/P9)))</f>
        <v>0.33333333333333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>
        <v>1</v>
      </c>
      <c r="BH9" s="112">
        <f>IFERROR(BG9/BE9,"-")</f>
        <v>1</v>
      </c>
      <c r="BI9" s="113">
        <v>2000</v>
      </c>
      <c r="BJ9" s="114">
        <f>IFERROR(BI9/BE9,"-")</f>
        <v>2000</v>
      </c>
      <c r="BK9" s="115"/>
      <c r="BL9" s="115">
        <v>1</v>
      </c>
      <c r="BM9" s="115"/>
      <c r="BN9" s="117">
        <v>1</v>
      </c>
      <c r="BO9" s="118">
        <f>IF(P9=0,"",IF(BN9=0,"",(BN9/P9)))</f>
        <v>0.16666666666667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2</v>
      </c>
      <c r="CG9" s="132">
        <f>IF(P9=0,"",IF(CF9=0,"",(CF9/P9)))</f>
        <v>0.33333333333333</v>
      </c>
      <c r="CH9" s="133">
        <v>2</v>
      </c>
      <c r="CI9" s="134">
        <f>IFERROR(CH9/CF9,"-")</f>
        <v>1</v>
      </c>
      <c r="CJ9" s="135">
        <v>13000</v>
      </c>
      <c r="CK9" s="136">
        <f>IFERROR(CJ9/CF9,"-")</f>
        <v>6500</v>
      </c>
      <c r="CL9" s="137">
        <v>1</v>
      </c>
      <c r="CM9" s="137">
        <v>1</v>
      </c>
      <c r="CN9" s="137"/>
      <c r="CO9" s="138">
        <v>2</v>
      </c>
      <c r="CP9" s="139">
        <v>12000</v>
      </c>
      <c r="CQ9" s="139">
        <v>10000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81</v>
      </c>
      <c r="C10" s="347"/>
      <c r="D10" s="347" t="s">
        <v>82</v>
      </c>
      <c r="E10" s="347" t="s">
        <v>82</v>
      </c>
      <c r="F10" s="347" t="s">
        <v>83</v>
      </c>
      <c r="G10" s="88"/>
      <c r="H10" s="88"/>
      <c r="I10" s="88"/>
      <c r="J10" s="330"/>
      <c r="K10" s="79">
        <v>0</v>
      </c>
      <c r="L10" s="79">
        <v>0</v>
      </c>
      <c r="M10" s="79">
        <v>67</v>
      </c>
      <c r="N10" s="89">
        <v>12</v>
      </c>
      <c r="O10" s="90">
        <v>1</v>
      </c>
      <c r="P10" s="91">
        <f>N10+O10</f>
        <v>13</v>
      </c>
      <c r="Q10" s="80">
        <f>IFERROR(P10/M10,"-")</f>
        <v>0.19402985074627</v>
      </c>
      <c r="R10" s="79">
        <v>1</v>
      </c>
      <c r="S10" s="79">
        <v>1</v>
      </c>
      <c r="T10" s="80">
        <f>IFERROR(R10/(P10),"-")</f>
        <v>0.076923076923077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0.15384615384615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0.38461538461538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4</v>
      </c>
      <c r="BX10" s="125">
        <f>IF(P10=0,"",IF(BW10=0,"",(BW10/P10)))</f>
        <v>0.30769230769231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2</v>
      </c>
      <c r="CG10" s="132">
        <f>IF(P10=0,"",IF(CF10=0,"",(CF10/P10)))</f>
        <v>0.15384615384615</v>
      </c>
      <c r="CH10" s="133">
        <v>1</v>
      </c>
      <c r="CI10" s="134">
        <f>IFERROR(CH10/CF10,"-")</f>
        <v>0.5</v>
      </c>
      <c r="CJ10" s="135">
        <v>198000</v>
      </c>
      <c r="CK10" s="136">
        <f>IFERROR(CJ10/CF10,"-")</f>
        <v>99000</v>
      </c>
      <c r="CL10" s="137"/>
      <c r="CM10" s="137"/>
      <c r="CN10" s="137">
        <v>1</v>
      </c>
      <c r="CO10" s="138">
        <v>0</v>
      </c>
      <c r="CP10" s="139">
        <v>0</v>
      </c>
      <c r="CQ10" s="139">
        <v>198000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3.56</v>
      </c>
      <c r="B11" s="347" t="s">
        <v>84</v>
      </c>
      <c r="C11" s="347"/>
      <c r="D11" s="347" t="s">
        <v>66</v>
      </c>
      <c r="E11" s="347" t="s">
        <v>67</v>
      </c>
      <c r="F11" s="347" t="s">
        <v>68</v>
      </c>
      <c r="G11" s="88" t="s">
        <v>85</v>
      </c>
      <c r="H11" s="88" t="s">
        <v>70</v>
      </c>
      <c r="I11" s="88" t="s">
        <v>71</v>
      </c>
      <c r="J11" s="330">
        <v>300000</v>
      </c>
      <c r="K11" s="79">
        <v>0</v>
      </c>
      <c r="L11" s="79">
        <v>0</v>
      </c>
      <c r="M11" s="79">
        <v>67</v>
      </c>
      <c r="N11" s="89">
        <v>4</v>
      </c>
      <c r="O11" s="90">
        <v>0</v>
      </c>
      <c r="P11" s="91">
        <f>N11+O11</f>
        <v>4</v>
      </c>
      <c r="Q11" s="80">
        <f>IFERROR(P11/M11,"-")</f>
        <v>0.059701492537313</v>
      </c>
      <c r="R11" s="79">
        <v>0</v>
      </c>
      <c r="S11" s="79">
        <v>1</v>
      </c>
      <c r="T11" s="80">
        <f>IFERROR(R11/(P11),"-")</f>
        <v>0</v>
      </c>
      <c r="U11" s="336">
        <f>IFERROR(J11/SUM(N11:O15),"-")</f>
        <v>7894.7368421053</v>
      </c>
      <c r="V11" s="82">
        <v>2</v>
      </c>
      <c r="W11" s="80">
        <f>IF(P11=0,"-",V11/P11)</f>
        <v>0.5</v>
      </c>
      <c r="X11" s="335">
        <v>52000</v>
      </c>
      <c r="Y11" s="336">
        <f>IFERROR(X11/P11,"-")</f>
        <v>13000</v>
      </c>
      <c r="Z11" s="336">
        <f>IFERROR(X11/V11,"-")</f>
        <v>26000</v>
      </c>
      <c r="AA11" s="330">
        <f>SUM(X11:X15)-SUM(J11:J15)</f>
        <v>768000</v>
      </c>
      <c r="AB11" s="83">
        <f>SUM(X11:X15)/SUM(J11:J15)</f>
        <v>3.56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>
        <v>1</v>
      </c>
      <c r="BQ11" s="120">
        <f>IFERROR(BP11/BN11,"-")</f>
        <v>1</v>
      </c>
      <c r="BR11" s="121">
        <v>42000</v>
      </c>
      <c r="BS11" s="122">
        <f>IFERROR(BR11/BN11,"-")</f>
        <v>42000</v>
      </c>
      <c r="BT11" s="123"/>
      <c r="BU11" s="123"/>
      <c r="BV11" s="123">
        <v>1</v>
      </c>
      <c r="BW11" s="124">
        <v>3</v>
      </c>
      <c r="BX11" s="125">
        <f>IF(P11=0,"",IF(BW11=0,"",(BW11/P11)))</f>
        <v>0.75</v>
      </c>
      <c r="BY11" s="126">
        <v>2</v>
      </c>
      <c r="BZ11" s="127">
        <f>IFERROR(BY11/BW11,"-")</f>
        <v>0.66666666666667</v>
      </c>
      <c r="CA11" s="128">
        <v>813000</v>
      </c>
      <c r="CB11" s="129">
        <f>IFERROR(CA11/BW11,"-")</f>
        <v>271000</v>
      </c>
      <c r="CC11" s="130">
        <v>1</v>
      </c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52000</v>
      </c>
      <c r="CQ11" s="139">
        <v>803000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86</v>
      </c>
      <c r="C12" s="347"/>
      <c r="D12" s="347" t="s">
        <v>73</v>
      </c>
      <c r="E12" s="347" t="s">
        <v>74</v>
      </c>
      <c r="F12" s="347" t="s">
        <v>68</v>
      </c>
      <c r="G12" s="88"/>
      <c r="H12" s="88" t="s">
        <v>70</v>
      </c>
      <c r="I12" s="88"/>
      <c r="J12" s="330"/>
      <c r="K12" s="79">
        <v>0</v>
      </c>
      <c r="L12" s="79">
        <v>0</v>
      </c>
      <c r="M12" s="79">
        <v>117</v>
      </c>
      <c r="N12" s="89">
        <v>6</v>
      </c>
      <c r="O12" s="90">
        <v>1</v>
      </c>
      <c r="P12" s="91">
        <f>N12+O12</f>
        <v>7</v>
      </c>
      <c r="Q12" s="80">
        <f>IFERROR(P12/M12,"-")</f>
        <v>0.05982905982906</v>
      </c>
      <c r="R12" s="79">
        <v>0</v>
      </c>
      <c r="S12" s="79">
        <v>2</v>
      </c>
      <c r="T12" s="80">
        <f>IFERROR(R12/(P12),"-")</f>
        <v>0</v>
      </c>
      <c r="U12" s="336"/>
      <c r="V12" s="82">
        <v>3</v>
      </c>
      <c r="W12" s="80">
        <f>IF(P12=0,"-",V12/P12)</f>
        <v>0.42857142857143</v>
      </c>
      <c r="X12" s="335">
        <v>82000</v>
      </c>
      <c r="Y12" s="336">
        <f>IFERROR(X12/P12,"-")</f>
        <v>11714.285714286</v>
      </c>
      <c r="Z12" s="336">
        <f>IFERROR(X12/V12,"-")</f>
        <v>27333.333333333</v>
      </c>
      <c r="AA12" s="330"/>
      <c r="AB12" s="83"/>
      <c r="AC12" s="77"/>
      <c r="AD12" s="92">
        <v>1</v>
      </c>
      <c r="AE12" s="93">
        <f>IF(P12=0,"",IF(AD12=0,"",(AD12/P12)))</f>
        <v>0.14285714285714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0.14285714285714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3</v>
      </c>
      <c r="BO12" s="118">
        <f>IF(P12=0,"",IF(BN12=0,"",(BN12/P12)))</f>
        <v>0.42857142857143</v>
      </c>
      <c r="BP12" s="119">
        <v>1</v>
      </c>
      <c r="BQ12" s="120">
        <f>IFERROR(BP12/BN12,"-")</f>
        <v>0.33333333333333</v>
      </c>
      <c r="BR12" s="121">
        <v>61000</v>
      </c>
      <c r="BS12" s="122">
        <f>IFERROR(BR12/BN12,"-")</f>
        <v>20333.333333333</v>
      </c>
      <c r="BT12" s="123"/>
      <c r="BU12" s="123"/>
      <c r="BV12" s="123">
        <v>1</v>
      </c>
      <c r="BW12" s="124">
        <v>2</v>
      </c>
      <c r="BX12" s="125">
        <f>IF(P12=0,"",IF(BW12=0,"",(BW12/P12)))</f>
        <v>0.28571428571429</v>
      </c>
      <c r="BY12" s="126">
        <v>2</v>
      </c>
      <c r="BZ12" s="127">
        <f>IFERROR(BY12/BW12,"-")</f>
        <v>1</v>
      </c>
      <c r="CA12" s="128">
        <v>21000</v>
      </c>
      <c r="CB12" s="129">
        <f>IFERROR(CA12/BW12,"-")</f>
        <v>10500</v>
      </c>
      <c r="CC12" s="130"/>
      <c r="CD12" s="130">
        <v>1</v>
      </c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82000</v>
      </c>
      <c r="CQ12" s="139">
        <v>61000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87</v>
      </c>
      <c r="C13" s="347"/>
      <c r="D13" s="347" t="s">
        <v>76</v>
      </c>
      <c r="E13" s="347" t="s">
        <v>77</v>
      </c>
      <c r="F13" s="347" t="s">
        <v>68</v>
      </c>
      <c r="G13" s="88"/>
      <c r="H13" s="88" t="s">
        <v>70</v>
      </c>
      <c r="I13" s="88"/>
      <c r="J13" s="330"/>
      <c r="K13" s="79">
        <v>0</v>
      </c>
      <c r="L13" s="79">
        <v>0</v>
      </c>
      <c r="M13" s="79">
        <v>64</v>
      </c>
      <c r="N13" s="89">
        <v>6</v>
      </c>
      <c r="O13" s="90">
        <v>0</v>
      </c>
      <c r="P13" s="91">
        <f>N13+O13</f>
        <v>6</v>
      </c>
      <c r="Q13" s="80">
        <f>IFERROR(P13/M13,"-")</f>
        <v>0.09375</v>
      </c>
      <c r="R13" s="79">
        <v>0</v>
      </c>
      <c r="S13" s="79">
        <v>2</v>
      </c>
      <c r="T13" s="80">
        <f>IFERROR(R13/(P13),"-")</f>
        <v>0</v>
      </c>
      <c r="U13" s="336"/>
      <c r="V13" s="82">
        <v>1</v>
      </c>
      <c r="W13" s="80">
        <f>IF(P13=0,"-",V13/P13)</f>
        <v>0.16666666666667</v>
      </c>
      <c r="X13" s="335">
        <v>5000</v>
      </c>
      <c r="Y13" s="336">
        <f>IFERROR(X13/P13,"-")</f>
        <v>833.33333333333</v>
      </c>
      <c r="Z13" s="336">
        <f>IFERROR(X13/V13,"-")</f>
        <v>5000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0.16666666666667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0.16666666666667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0.33333333333333</v>
      </c>
      <c r="BG13" s="110">
        <v>1</v>
      </c>
      <c r="BH13" s="112">
        <f>IFERROR(BG13/BE13,"-")</f>
        <v>0.5</v>
      </c>
      <c r="BI13" s="113">
        <v>5000</v>
      </c>
      <c r="BJ13" s="114">
        <f>IFERROR(BI13/BE13,"-")</f>
        <v>2500</v>
      </c>
      <c r="BK13" s="115">
        <v>1</v>
      </c>
      <c r="BL13" s="115"/>
      <c r="BM13" s="115"/>
      <c r="BN13" s="117">
        <v>2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5000</v>
      </c>
      <c r="CQ13" s="139">
        <v>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88</v>
      </c>
      <c r="C14" s="347"/>
      <c r="D14" s="347" t="s">
        <v>79</v>
      </c>
      <c r="E14" s="347" t="s">
        <v>80</v>
      </c>
      <c r="F14" s="347" t="s">
        <v>68</v>
      </c>
      <c r="G14" s="88"/>
      <c r="H14" s="88" t="s">
        <v>70</v>
      </c>
      <c r="I14" s="88"/>
      <c r="J14" s="330"/>
      <c r="K14" s="79">
        <v>0</v>
      </c>
      <c r="L14" s="79">
        <v>0</v>
      </c>
      <c r="M14" s="79">
        <v>50</v>
      </c>
      <c r="N14" s="89">
        <v>3</v>
      </c>
      <c r="O14" s="90">
        <v>0</v>
      </c>
      <c r="P14" s="91">
        <f>N14+O14</f>
        <v>3</v>
      </c>
      <c r="Q14" s="80">
        <f>IFERROR(P14/M14,"-")</f>
        <v>0.06</v>
      </c>
      <c r="R14" s="79">
        <v>0</v>
      </c>
      <c r="S14" s="79">
        <v>1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0.33333333333333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89</v>
      </c>
      <c r="C15" s="347"/>
      <c r="D15" s="347" t="s">
        <v>82</v>
      </c>
      <c r="E15" s="347" t="s">
        <v>82</v>
      </c>
      <c r="F15" s="347" t="s">
        <v>83</v>
      </c>
      <c r="G15" s="88"/>
      <c r="H15" s="88"/>
      <c r="I15" s="88"/>
      <c r="J15" s="330"/>
      <c r="K15" s="79">
        <v>0</v>
      </c>
      <c r="L15" s="79">
        <v>0</v>
      </c>
      <c r="M15" s="79">
        <v>84</v>
      </c>
      <c r="N15" s="89">
        <v>18</v>
      </c>
      <c r="O15" s="90">
        <v>0</v>
      </c>
      <c r="P15" s="91">
        <f>N15+O15</f>
        <v>18</v>
      </c>
      <c r="Q15" s="80">
        <f>IFERROR(P15/M15,"-")</f>
        <v>0.21428571428571</v>
      </c>
      <c r="R15" s="79">
        <v>3</v>
      </c>
      <c r="S15" s="79">
        <v>2</v>
      </c>
      <c r="T15" s="80">
        <f>IFERROR(R15/(P15),"-")</f>
        <v>0.16666666666667</v>
      </c>
      <c r="U15" s="336"/>
      <c r="V15" s="82">
        <v>3</v>
      </c>
      <c r="W15" s="80">
        <f>IF(P15=0,"-",V15/P15)</f>
        <v>0.16666666666667</v>
      </c>
      <c r="X15" s="335">
        <v>929000</v>
      </c>
      <c r="Y15" s="336">
        <f>IFERROR(X15/P15,"-")</f>
        <v>51611.111111111</v>
      </c>
      <c r="Z15" s="336">
        <f>IFERROR(X15/V15,"-")</f>
        <v>309666.66666667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0.055555555555556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0.055555555555556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9</v>
      </c>
      <c r="BO15" s="118">
        <f>IF(P15=0,"",IF(BN15=0,"",(BN15/P15)))</f>
        <v>0.5</v>
      </c>
      <c r="BP15" s="119">
        <v>1</v>
      </c>
      <c r="BQ15" s="120">
        <f>IFERROR(BP15/BN15,"-")</f>
        <v>0.11111111111111</v>
      </c>
      <c r="BR15" s="121">
        <v>64000</v>
      </c>
      <c r="BS15" s="122">
        <f>IFERROR(BR15/BN15,"-")</f>
        <v>7111.1111111111</v>
      </c>
      <c r="BT15" s="123"/>
      <c r="BU15" s="123"/>
      <c r="BV15" s="123">
        <v>1</v>
      </c>
      <c r="BW15" s="124">
        <v>5</v>
      </c>
      <c r="BX15" s="125">
        <f>IF(P15=0,"",IF(BW15=0,"",(BW15/P15)))</f>
        <v>0.27777777777778</v>
      </c>
      <c r="BY15" s="126">
        <v>2</v>
      </c>
      <c r="BZ15" s="127">
        <f>IFERROR(BY15/BW15,"-")</f>
        <v>0.4</v>
      </c>
      <c r="CA15" s="128">
        <v>865000</v>
      </c>
      <c r="CB15" s="129">
        <f>IFERROR(CA15/BW15,"-")</f>
        <v>173000</v>
      </c>
      <c r="CC15" s="130"/>
      <c r="CD15" s="130">
        <v>1</v>
      </c>
      <c r="CE15" s="130">
        <v>1</v>
      </c>
      <c r="CF15" s="131">
        <v>2</v>
      </c>
      <c r="CG15" s="132">
        <f>IF(P15=0,"",IF(CF15=0,"",(CF15/P15)))</f>
        <v>0.11111111111111</v>
      </c>
      <c r="CH15" s="133">
        <v>1</v>
      </c>
      <c r="CI15" s="134">
        <f>IFERROR(CH15/CF15,"-")</f>
        <v>0.5</v>
      </c>
      <c r="CJ15" s="135">
        <v>870000</v>
      </c>
      <c r="CK15" s="136">
        <f>IFERROR(CJ15/CF15,"-")</f>
        <v>435000</v>
      </c>
      <c r="CL15" s="137"/>
      <c r="CM15" s="137"/>
      <c r="CN15" s="137">
        <v>1</v>
      </c>
      <c r="CO15" s="138">
        <v>3</v>
      </c>
      <c r="CP15" s="139">
        <v>929000</v>
      </c>
      <c r="CQ15" s="139">
        <v>870000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0.168</v>
      </c>
      <c r="B16" s="347" t="s">
        <v>90</v>
      </c>
      <c r="C16" s="347"/>
      <c r="D16" s="347" t="s">
        <v>66</v>
      </c>
      <c r="E16" s="347" t="s">
        <v>67</v>
      </c>
      <c r="F16" s="347" t="s">
        <v>91</v>
      </c>
      <c r="G16" s="88" t="s">
        <v>92</v>
      </c>
      <c r="H16" s="88" t="s">
        <v>93</v>
      </c>
      <c r="I16" s="88" t="s">
        <v>94</v>
      </c>
      <c r="J16" s="330">
        <v>125000</v>
      </c>
      <c r="K16" s="79">
        <v>0</v>
      </c>
      <c r="L16" s="79">
        <v>0</v>
      </c>
      <c r="M16" s="79">
        <v>50</v>
      </c>
      <c r="N16" s="89">
        <v>4</v>
      </c>
      <c r="O16" s="90">
        <v>0</v>
      </c>
      <c r="P16" s="91">
        <f>N16+O16</f>
        <v>4</v>
      </c>
      <c r="Q16" s="80">
        <f>IFERROR(P16/M16,"-")</f>
        <v>0.08</v>
      </c>
      <c r="R16" s="79">
        <v>0</v>
      </c>
      <c r="S16" s="79">
        <v>0</v>
      </c>
      <c r="T16" s="80">
        <f>IFERROR(R16/(P16),"-")</f>
        <v>0</v>
      </c>
      <c r="U16" s="336">
        <f>IFERROR(J16/SUM(N16:O19),"-")</f>
        <v>9615.3846153846</v>
      </c>
      <c r="V16" s="82">
        <v>1</v>
      </c>
      <c r="W16" s="80">
        <f>IF(P16=0,"-",V16/P16)</f>
        <v>0.25</v>
      </c>
      <c r="X16" s="335">
        <v>10000</v>
      </c>
      <c r="Y16" s="336">
        <f>IFERROR(X16/P16,"-")</f>
        <v>2500</v>
      </c>
      <c r="Z16" s="336">
        <f>IFERROR(X16/V16,"-")</f>
        <v>10000</v>
      </c>
      <c r="AA16" s="330">
        <f>SUM(X16:X19)-SUM(J16:J19)</f>
        <v>-104000</v>
      </c>
      <c r="AB16" s="83">
        <f>SUM(X16:X19)/SUM(J16:J19)</f>
        <v>0.168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0.5</v>
      </c>
      <c r="BY16" s="126">
        <v>1</v>
      </c>
      <c r="BZ16" s="127">
        <f>IFERROR(BY16/BW16,"-")</f>
        <v>0.5</v>
      </c>
      <c r="CA16" s="128">
        <v>10000</v>
      </c>
      <c r="CB16" s="129">
        <f>IFERROR(CA16/BW16,"-")</f>
        <v>5000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10000</v>
      </c>
      <c r="CQ16" s="139">
        <v>10000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95</v>
      </c>
      <c r="C17" s="347"/>
      <c r="D17" s="347" t="s">
        <v>73</v>
      </c>
      <c r="E17" s="347" t="s">
        <v>74</v>
      </c>
      <c r="F17" s="347" t="s">
        <v>96</v>
      </c>
      <c r="G17" s="88"/>
      <c r="H17" s="88" t="s">
        <v>93</v>
      </c>
      <c r="I17" s="88" t="s">
        <v>97</v>
      </c>
      <c r="J17" s="330"/>
      <c r="K17" s="79">
        <v>0</v>
      </c>
      <c r="L17" s="79">
        <v>0</v>
      </c>
      <c r="M17" s="79">
        <v>31</v>
      </c>
      <c r="N17" s="89">
        <v>2</v>
      </c>
      <c r="O17" s="90">
        <v>0</v>
      </c>
      <c r="P17" s="91">
        <f>N17+O17</f>
        <v>2</v>
      </c>
      <c r="Q17" s="80">
        <f>IFERROR(P17/M17,"-")</f>
        <v>0.064516129032258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98</v>
      </c>
      <c r="C18" s="347"/>
      <c r="D18" s="347" t="s">
        <v>76</v>
      </c>
      <c r="E18" s="347" t="s">
        <v>77</v>
      </c>
      <c r="F18" s="347" t="s">
        <v>91</v>
      </c>
      <c r="G18" s="88"/>
      <c r="H18" s="88" t="s">
        <v>93</v>
      </c>
      <c r="I18" s="88" t="s">
        <v>99</v>
      </c>
      <c r="J18" s="330"/>
      <c r="K18" s="79">
        <v>0</v>
      </c>
      <c r="L18" s="79">
        <v>0</v>
      </c>
      <c r="M18" s="79">
        <v>12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100</v>
      </c>
      <c r="C19" s="347"/>
      <c r="D19" s="347" t="s">
        <v>82</v>
      </c>
      <c r="E19" s="347" t="s">
        <v>82</v>
      </c>
      <c r="F19" s="347" t="s">
        <v>83</v>
      </c>
      <c r="G19" s="88"/>
      <c r="H19" s="88"/>
      <c r="I19" s="88"/>
      <c r="J19" s="330"/>
      <c r="K19" s="79">
        <v>0</v>
      </c>
      <c r="L19" s="79">
        <v>0</v>
      </c>
      <c r="M19" s="79">
        <v>15</v>
      </c>
      <c r="N19" s="89">
        <v>7</v>
      </c>
      <c r="O19" s="90">
        <v>0</v>
      </c>
      <c r="P19" s="91">
        <f>N19+O19</f>
        <v>7</v>
      </c>
      <c r="Q19" s="80">
        <f>IFERROR(P19/M19,"-")</f>
        <v>0.46666666666667</v>
      </c>
      <c r="R19" s="79">
        <v>1</v>
      </c>
      <c r="S19" s="79">
        <v>1</v>
      </c>
      <c r="T19" s="80">
        <f>IFERROR(R19/(P19),"-")</f>
        <v>0.14285714285714</v>
      </c>
      <c r="U19" s="336"/>
      <c r="V19" s="82">
        <v>0</v>
      </c>
      <c r="W19" s="80">
        <f>IF(P19=0,"-",V19/P19)</f>
        <v>0</v>
      </c>
      <c r="X19" s="335">
        <v>11000</v>
      </c>
      <c r="Y19" s="336">
        <f>IFERROR(X19/P19,"-")</f>
        <v>1571.4285714286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5</v>
      </c>
      <c r="BO19" s="118">
        <f>IF(P19=0,"",IF(BN19=0,"",(BN19/P19)))</f>
        <v>0.71428571428571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0.28571428571429</v>
      </c>
      <c r="BY19" s="126">
        <v>2</v>
      </c>
      <c r="BZ19" s="127">
        <f>IFERROR(BY19/BW19,"-")</f>
        <v>1</v>
      </c>
      <c r="CA19" s="128">
        <v>129000</v>
      </c>
      <c r="CB19" s="129">
        <f>IFERROR(CA19/BW19,"-")</f>
        <v>64500</v>
      </c>
      <c r="CC19" s="130"/>
      <c r="CD19" s="130"/>
      <c r="CE19" s="130">
        <v>2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11000</v>
      </c>
      <c r="CQ19" s="139">
        <v>118000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</v>
      </c>
      <c r="B20" s="347" t="s">
        <v>101</v>
      </c>
      <c r="C20" s="347"/>
      <c r="D20" s="347" t="s">
        <v>102</v>
      </c>
      <c r="E20" s="347" t="s">
        <v>67</v>
      </c>
      <c r="F20" s="347" t="s">
        <v>91</v>
      </c>
      <c r="G20" s="88" t="s">
        <v>103</v>
      </c>
      <c r="H20" s="88" t="s">
        <v>104</v>
      </c>
      <c r="I20" s="88" t="s">
        <v>105</v>
      </c>
      <c r="J20" s="330">
        <v>100000</v>
      </c>
      <c r="K20" s="79">
        <v>0</v>
      </c>
      <c r="L20" s="79">
        <v>0</v>
      </c>
      <c r="M20" s="79">
        <v>33</v>
      </c>
      <c r="N20" s="89">
        <v>1</v>
      </c>
      <c r="O20" s="90">
        <v>0</v>
      </c>
      <c r="P20" s="91">
        <f>N20+O20</f>
        <v>1</v>
      </c>
      <c r="Q20" s="80">
        <f>IFERROR(P20/M20,"-")</f>
        <v>0.03030303030303</v>
      </c>
      <c r="R20" s="79">
        <v>0</v>
      </c>
      <c r="S20" s="79">
        <v>0</v>
      </c>
      <c r="T20" s="80">
        <f>IFERROR(R20/(P20),"-")</f>
        <v>0</v>
      </c>
      <c r="U20" s="336">
        <f>IFERROR(J20/SUM(N20:O22),"-")</f>
        <v>50000</v>
      </c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>
        <f>SUM(X20:X22)-SUM(J20:J22)</f>
        <v>-100000</v>
      </c>
      <c r="AB20" s="83">
        <f>SUM(X20:X22)/SUM(J20:J22)</f>
        <v>0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1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106</v>
      </c>
      <c r="C21" s="347"/>
      <c r="D21" s="347" t="s">
        <v>107</v>
      </c>
      <c r="E21" s="347" t="s">
        <v>108</v>
      </c>
      <c r="F21" s="347" t="s">
        <v>96</v>
      </c>
      <c r="G21" s="88"/>
      <c r="H21" s="88" t="s">
        <v>104</v>
      </c>
      <c r="I21" s="88" t="s">
        <v>109</v>
      </c>
      <c r="J21" s="330"/>
      <c r="K21" s="79">
        <v>0</v>
      </c>
      <c r="L21" s="79">
        <v>0</v>
      </c>
      <c r="M21" s="79">
        <v>25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110</v>
      </c>
      <c r="C22" s="347"/>
      <c r="D22" s="347" t="s">
        <v>82</v>
      </c>
      <c r="E22" s="347" t="s">
        <v>82</v>
      </c>
      <c r="F22" s="347" t="s">
        <v>83</v>
      </c>
      <c r="G22" s="88"/>
      <c r="H22" s="88"/>
      <c r="I22" s="88"/>
      <c r="J22" s="330"/>
      <c r="K22" s="79">
        <v>0</v>
      </c>
      <c r="L22" s="79">
        <v>0</v>
      </c>
      <c r="M22" s="79">
        <v>9</v>
      </c>
      <c r="N22" s="89">
        <v>1</v>
      </c>
      <c r="O22" s="90">
        <v>0</v>
      </c>
      <c r="P22" s="91">
        <f>N22+O22</f>
        <v>1</v>
      </c>
      <c r="Q22" s="80">
        <f>IFERROR(P22/M22,"-")</f>
        <v>0.11111111111111</v>
      </c>
      <c r="R22" s="79">
        <v>0</v>
      </c>
      <c r="S22" s="79">
        <v>0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0.67916666666667</v>
      </c>
      <c r="B23" s="347" t="s">
        <v>111</v>
      </c>
      <c r="C23" s="347"/>
      <c r="D23" s="347" t="s">
        <v>112</v>
      </c>
      <c r="E23" s="347" t="s">
        <v>113</v>
      </c>
      <c r="F23" s="347" t="s">
        <v>114</v>
      </c>
      <c r="G23" s="88" t="s">
        <v>115</v>
      </c>
      <c r="H23" s="88" t="s">
        <v>116</v>
      </c>
      <c r="I23" s="88" t="s">
        <v>117</v>
      </c>
      <c r="J23" s="330">
        <v>120000</v>
      </c>
      <c r="K23" s="79">
        <v>0</v>
      </c>
      <c r="L23" s="79">
        <v>0</v>
      </c>
      <c r="M23" s="79">
        <v>69</v>
      </c>
      <c r="N23" s="89">
        <v>7</v>
      </c>
      <c r="O23" s="90">
        <v>0</v>
      </c>
      <c r="P23" s="91">
        <f>N23+O23</f>
        <v>7</v>
      </c>
      <c r="Q23" s="80">
        <f>IFERROR(P23/M23,"-")</f>
        <v>0.10144927536232</v>
      </c>
      <c r="R23" s="79">
        <v>0</v>
      </c>
      <c r="S23" s="79">
        <v>0</v>
      </c>
      <c r="T23" s="80">
        <f>IFERROR(R23/(P23),"-")</f>
        <v>0</v>
      </c>
      <c r="U23" s="336">
        <f>IFERROR(J23/SUM(N23:O24),"-")</f>
        <v>10909.090909091</v>
      </c>
      <c r="V23" s="82">
        <v>3</v>
      </c>
      <c r="W23" s="80">
        <f>IF(P23=0,"-",V23/P23)</f>
        <v>0.42857142857143</v>
      </c>
      <c r="X23" s="335">
        <v>81500</v>
      </c>
      <c r="Y23" s="336">
        <f>IFERROR(X23/P23,"-")</f>
        <v>11642.857142857</v>
      </c>
      <c r="Z23" s="336">
        <f>IFERROR(X23/V23,"-")</f>
        <v>27166.666666667</v>
      </c>
      <c r="AA23" s="330">
        <f>SUM(X23:X24)-SUM(J23:J24)</f>
        <v>-38500</v>
      </c>
      <c r="AB23" s="83">
        <f>SUM(X23:X24)/SUM(J23:J24)</f>
        <v>0.67916666666667</v>
      </c>
      <c r="AC23" s="77"/>
      <c r="AD23" s="92">
        <v>1</v>
      </c>
      <c r="AE23" s="93">
        <f>IF(P23=0,"",IF(AD23=0,"",(AD23/P23)))</f>
        <v>0.14285714285714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0.14285714285714</v>
      </c>
      <c r="BG23" s="110">
        <v>1</v>
      </c>
      <c r="BH23" s="112">
        <f>IFERROR(BG23/BE23,"-")</f>
        <v>1</v>
      </c>
      <c r="BI23" s="113">
        <v>3000</v>
      </c>
      <c r="BJ23" s="114">
        <f>IFERROR(BI23/BE23,"-")</f>
        <v>3000</v>
      </c>
      <c r="BK23" s="115">
        <v>1</v>
      </c>
      <c r="BL23" s="115"/>
      <c r="BM23" s="115"/>
      <c r="BN23" s="117">
        <v>3</v>
      </c>
      <c r="BO23" s="118">
        <f>IF(P23=0,"",IF(BN23=0,"",(BN23/P23)))</f>
        <v>0.42857142857143</v>
      </c>
      <c r="BP23" s="119">
        <v>1</v>
      </c>
      <c r="BQ23" s="120">
        <f>IFERROR(BP23/BN23,"-")</f>
        <v>0.33333333333333</v>
      </c>
      <c r="BR23" s="121">
        <v>3000</v>
      </c>
      <c r="BS23" s="122">
        <f>IFERROR(BR23/BN23,"-")</f>
        <v>1000</v>
      </c>
      <c r="BT23" s="123">
        <v>1</v>
      </c>
      <c r="BU23" s="123"/>
      <c r="BV23" s="123"/>
      <c r="BW23" s="124">
        <v>2</v>
      </c>
      <c r="BX23" s="125">
        <f>IF(P23=0,"",IF(BW23=0,"",(BW23/P23)))</f>
        <v>0.28571428571429</v>
      </c>
      <c r="BY23" s="126">
        <v>1</v>
      </c>
      <c r="BZ23" s="127">
        <f>IFERROR(BY23/BW23,"-")</f>
        <v>0.5</v>
      </c>
      <c r="CA23" s="128">
        <v>75500</v>
      </c>
      <c r="CB23" s="129">
        <f>IFERROR(CA23/BW23,"-")</f>
        <v>37750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3</v>
      </c>
      <c r="CP23" s="139">
        <v>81500</v>
      </c>
      <c r="CQ23" s="139">
        <v>75500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118</v>
      </c>
      <c r="C24" s="347"/>
      <c r="D24" s="347" t="s">
        <v>112</v>
      </c>
      <c r="E24" s="347" t="s">
        <v>113</v>
      </c>
      <c r="F24" s="347" t="s">
        <v>83</v>
      </c>
      <c r="G24" s="88"/>
      <c r="H24" s="88"/>
      <c r="I24" s="88"/>
      <c r="J24" s="330"/>
      <c r="K24" s="79">
        <v>0</v>
      </c>
      <c r="L24" s="79">
        <v>0</v>
      </c>
      <c r="M24" s="79">
        <v>6</v>
      </c>
      <c r="N24" s="89">
        <v>4</v>
      </c>
      <c r="O24" s="90">
        <v>0</v>
      </c>
      <c r="P24" s="91">
        <f>N24+O24</f>
        <v>4</v>
      </c>
      <c r="Q24" s="80">
        <f>IFERROR(P24/M24,"-")</f>
        <v>0.66666666666667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0.25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2</v>
      </c>
      <c r="BX24" s="125">
        <f>IF(P24=0,"",IF(BW24=0,"",(BW24/P24)))</f>
        <v>0.5</v>
      </c>
      <c r="BY24" s="126">
        <v>1</v>
      </c>
      <c r="BZ24" s="127">
        <f>IFERROR(BY24/BW24,"-")</f>
        <v>0.5</v>
      </c>
      <c r="CA24" s="128">
        <v>3000</v>
      </c>
      <c r="CB24" s="129">
        <f>IFERROR(CA24/BW24,"-")</f>
        <v>1500</v>
      </c>
      <c r="CC24" s="130">
        <v>1</v>
      </c>
      <c r="CD24" s="130"/>
      <c r="CE24" s="130"/>
      <c r="CF24" s="131">
        <v>1</v>
      </c>
      <c r="CG24" s="132">
        <f>IF(P24=0,"",IF(CF24=0,"",(CF24/P24)))</f>
        <v>0.25</v>
      </c>
      <c r="CH24" s="133">
        <v>1</v>
      </c>
      <c r="CI24" s="134">
        <f>IFERROR(CH24/CF24,"-")</f>
        <v>1</v>
      </c>
      <c r="CJ24" s="135">
        <v>3000</v>
      </c>
      <c r="CK24" s="136">
        <f>IFERROR(CJ24/CF24,"-")</f>
        <v>3000</v>
      </c>
      <c r="CL24" s="137">
        <v>1</v>
      </c>
      <c r="CM24" s="137"/>
      <c r="CN24" s="137"/>
      <c r="CO24" s="138">
        <v>0</v>
      </c>
      <c r="CP24" s="139">
        <v>0</v>
      </c>
      <c r="CQ24" s="139">
        <v>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0.10666666666667</v>
      </c>
      <c r="B25" s="347" t="s">
        <v>119</v>
      </c>
      <c r="C25" s="347"/>
      <c r="D25" s="347" t="s">
        <v>112</v>
      </c>
      <c r="E25" s="347" t="s">
        <v>113</v>
      </c>
      <c r="F25" s="347" t="s">
        <v>68</v>
      </c>
      <c r="G25" s="88" t="s">
        <v>69</v>
      </c>
      <c r="H25" s="88" t="s">
        <v>116</v>
      </c>
      <c r="I25" s="348" t="s">
        <v>120</v>
      </c>
      <c r="J25" s="330">
        <v>150000</v>
      </c>
      <c r="K25" s="79">
        <v>0</v>
      </c>
      <c r="L25" s="79">
        <v>0</v>
      </c>
      <c r="M25" s="79">
        <v>93</v>
      </c>
      <c r="N25" s="89">
        <v>13</v>
      </c>
      <c r="O25" s="90">
        <v>0</v>
      </c>
      <c r="P25" s="91">
        <f>N25+O25</f>
        <v>13</v>
      </c>
      <c r="Q25" s="80">
        <f>IFERROR(P25/M25,"-")</f>
        <v>0.13978494623656</v>
      </c>
      <c r="R25" s="79">
        <v>0</v>
      </c>
      <c r="S25" s="79">
        <v>4</v>
      </c>
      <c r="T25" s="80">
        <f>IFERROR(R25/(P25),"-")</f>
        <v>0</v>
      </c>
      <c r="U25" s="336">
        <f>IFERROR(J25/SUM(N25:O26),"-")</f>
        <v>8823.5294117647</v>
      </c>
      <c r="V25" s="82">
        <v>2</v>
      </c>
      <c r="W25" s="80">
        <f>IF(P25=0,"-",V25/P25)</f>
        <v>0.15384615384615</v>
      </c>
      <c r="X25" s="335">
        <v>6000</v>
      </c>
      <c r="Y25" s="336">
        <f>IFERROR(X25/P25,"-")</f>
        <v>461.53846153846</v>
      </c>
      <c r="Z25" s="336">
        <f>IFERROR(X25/V25,"-")</f>
        <v>3000</v>
      </c>
      <c r="AA25" s="330">
        <f>SUM(X25:X26)-SUM(J25:J26)</f>
        <v>-134000</v>
      </c>
      <c r="AB25" s="83">
        <f>SUM(X25:X26)/SUM(J25:J26)</f>
        <v>0.10666666666667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0.076923076923077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3</v>
      </c>
      <c r="BF25" s="111">
        <f>IF(P25=0,"",IF(BE25=0,"",(BE25/P25)))</f>
        <v>0.23076923076923</v>
      </c>
      <c r="BG25" s="110">
        <v>1</v>
      </c>
      <c r="BH25" s="112">
        <f>IFERROR(BG25/BE25,"-")</f>
        <v>0.33333333333333</v>
      </c>
      <c r="BI25" s="113">
        <v>5000</v>
      </c>
      <c r="BJ25" s="114">
        <f>IFERROR(BI25/BE25,"-")</f>
        <v>1666.6666666667</v>
      </c>
      <c r="BK25" s="115">
        <v>1</v>
      </c>
      <c r="BL25" s="115"/>
      <c r="BM25" s="115"/>
      <c r="BN25" s="117">
        <v>7</v>
      </c>
      <c r="BO25" s="118">
        <f>IF(P25=0,"",IF(BN25=0,"",(BN25/P25)))</f>
        <v>0.53846153846154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0.15384615384615</v>
      </c>
      <c r="BY25" s="126">
        <v>1</v>
      </c>
      <c r="BZ25" s="127">
        <f>IFERROR(BY25/BW25,"-")</f>
        <v>0.5</v>
      </c>
      <c r="CA25" s="128">
        <v>1000</v>
      </c>
      <c r="CB25" s="129">
        <f>IFERROR(CA25/BW25,"-")</f>
        <v>500</v>
      </c>
      <c r="CC25" s="130">
        <v>1</v>
      </c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6000</v>
      </c>
      <c r="CQ25" s="139">
        <v>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121</v>
      </c>
      <c r="C26" s="347"/>
      <c r="D26" s="347" t="s">
        <v>112</v>
      </c>
      <c r="E26" s="347" t="s">
        <v>113</v>
      </c>
      <c r="F26" s="347" t="s">
        <v>83</v>
      </c>
      <c r="G26" s="88"/>
      <c r="H26" s="88"/>
      <c r="I26" s="88"/>
      <c r="J26" s="330"/>
      <c r="K26" s="79">
        <v>0</v>
      </c>
      <c r="L26" s="79">
        <v>0</v>
      </c>
      <c r="M26" s="79">
        <v>38</v>
      </c>
      <c r="N26" s="89">
        <v>4</v>
      </c>
      <c r="O26" s="90">
        <v>0</v>
      </c>
      <c r="P26" s="91">
        <f>N26+O26</f>
        <v>4</v>
      </c>
      <c r="Q26" s="80">
        <f>IFERROR(P26/M26,"-")</f>
        <v>0.10526315789474</v>
      </c>
      <c r="R26" s="79">
        <v>0</v>
      </c>
      <c r="S26" s="79">
        <v>2</v>
      </c>
      <c r="T26" s="80">
        <f>IFERROR(R26/(P26),"-")</f>
        <v>0</v>
      </c>
      <c r="U26" s="336"/>
      <c r="V26" s="82">
        <v>1</v>
      </c>
      <c r="W26" s="80">
        <f>IF(P26=0,"-",V26/P26)</f>
        <v>0.25</v>
      </c>
      <c r="X26" s="335">
        <v>10000</v>
      </c>
      <c r="Y26" s="336">
        <f>IFERROR(X26/P26,"-")</f>
        <v>2500</v>
      </c>
      <c r="Z26" s="336">
        <f>IFERROR(X26/V26,"-")</f>
        <v>10000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0.25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0.25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0.25</v>
      </c>
      <c r="BY26" s="126">
        <v>1</v>
      </c>
      <c r="BZ26" s="127">
        <f>IFERROR(BY26/BW26,"-")</f>
        <v>1</v>
      </c>
      <c r="CA26" s="128">
        <v>10000</v>
      </c>
      <c r="CB26" s="129">
        <f>IFERROR(CA26/BW26,"-")</f>
        <v>10000</v>
      </c>
      <c r="CC26" s="130"/>
      <c r="CD26" s="130">
        <v>1</v>
      </c>
      <c r="CE26" s="130"/>
      <c r="CF26" s="131">
        <v>1</v>
      </c>
      <c r="CG26" s="132">
        <f>IF(P26=0,"",IF(CF26=0,"",(CF26/P26)))</f>
        <v>0.25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1</v>
      </c>
      <c r="CP26" s="139">
        <v>10000</v>
      </c>
      <c r="CQ26" s="139">
        <v>10000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</v>
      </c>
      <c r="B27" s="347" t="s">
        <v>122</v>
      </c>
      <c r="C27" s="347"/>
      <c r="D27" s="347" t="s">
        <v>112</v>
      </c>
      <c r="E27" s="347" t="s">
        <v>113</v>
      </c>
      <c r="F27" s="347" t="s">
        <v>96</v>
      </c>
      <c r="G27" s="88" t="s">
        <v>123</v>
      </c>
      <c r="H27" s="88" t="s">
        <v>124</v>
      </c>
      <c r="I27" s="349" t="s">
        <v>125</v>
      </c>
      <c r="J27" s="330">
        <v>150000</v>
      </c>
      <c r="K27" s="79">
        <v>0</v>
      </c>
      <c r="L27" s="79">
        <v>0</v>
      </c>
      <c r="M27" s="79">
        <v>73</v>
      </c>
      <c r="N27" s="89">
        <v>4</v>
      </c>
      <c r="O27" s="90">
        <v>1</v>
      </c>
      <c r="P27" s="91">
        <f>N27+O27</f>
        <v>5</v>
      </c>
      <c r="Q27" s="80">
        <f>IFERROR(P27/M27,"-")</f>
        <v>0.068493150684932</v>
      </c>
      <c r="R27" s="79">
        <v>0</v>
      </c>
      <c r="S27" s="79">
        <v>1</v>
      </c>
      <c r="T27" s="80">
        <f>IFERROR(R27/(P27),"-")</f>
        <v>0</v>
      </c>
      <c r="U27" s="336">
        <f>IFERROR(J27/SUM(N27:O28),"-")</f>
        <v>16666.666666667</v>
      </c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>
        <f>SUM(X27:X28)-SUM(J27:J28)</f>
        <v>-150000</v>
      </c>
      <c r="AB27" s="83">
        <f>SUM(X27:X28)/SUM(J27:J28)</f>
        <v>0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0.4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0.2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126</v>
      </c>
      <c r="C28" s="347"/>
      <c r="D28" s="347" t="s">
        <v>112</v>
      </c>
      <c r="E28" s="347" t="s">
        <v>113</v>
      </c>
      <c r="F28" s="347" t="s">
        <v>83</v>
      </c>
      <c r="G28" s="88"/>
      <c r="H28" s="88"/>
      <c r="I28" s="88"/>
      <c r="J28" s="330"/>
      <c r="K28" s="79">
        <v>0</v>
      </c>
      <c r="L28" s="79">
        <v>0</v>
      </c>
      <c r="M28" s="79">
        <v>9</v>
      </c>
      <c r="N28" s="89">
        <v>4</v>
      </c>
      <c r="O28" s="90">
        <v>0</v>
      </c>
      <c r="P28" s="91">
        <f>N28+O28</f>
        <v>4</v>
      </c>
      <c r="Q28" s="80">
        <f>IFERROR(P28/M28,"-")</f>
        <v>0.44444444444444</v>
      </c>
      <c r="R28" s="79">
        <v>0</v>
      </c>
      <c r="S28" s="79">
        <v>1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3</v>
      </c>
      <c r="BX28" s="125">
        <f>IF(P28=0,"",IF(BW28=0,"",(BW28/P28)))</f>
        <v>0.75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 t="str">
        <f>AB29</f>
        <v>0</v>
      </c>
      <c r="B29" s="347" t="s">
        <v>127</v>
      </c>
      <c r="C29" s="347"/>
      <c r="D29" s="347"/>
      <c r="E29" s="347"/>
      <c r="F29" s="347" t="s">
        <v>114</v>
      </c>
      <c r="G29" s="88" t="s">
        <v>128</v>
      </c>
      <c r="H29" s="88" t="s">
        <v>129</v>
      </c>
      <c r="I29" s="88" t="s">
        <v>130</v>
      </c>
      <c r="J29" s="330">
        <v>0</v>
      </c>
      <c r="K29" s="79">
        <v>0</v>
      </c>
      <c r="L29" s="79">
        <v>0</v>
      </c>
      <c r="M29" s="79">
        <v>42</v>
      </c>
      <c r="N29" s="89">
        <v>2</v>
      </c>
      <c r="O29" s="90">
        <v>0</v>
      </c>
      <c r="P29" s="91">
        <f>N29+O29</f>
        <v>2</v>
      </c>
      <c r="Q29" s="80">
        <f>IFERROR(P29/M29,"-")</f>
        <v>0.047619047619048</v>
      </c>
      <c r="R29" s="79">
        <v>0</v>
      </c>
      <c r="S29" s="79">
        <v>2</v>
      </c>
      <c r="T29" s="80">
        <f>IFERROR(R29/(P29),"-")</f>
        <v>0</v>
      </c>
      <c r="U29" s="336">
        <f>IFERROR(J29/SUM(N29:O30),"-")</f>
        <v>0</v>
      </c>
      <c r="V29" s="82">
        <v>1</v>
      </c>
      <c r="W29" s="80">
        <f>IF(P29=0,"-",V29/P29)</f>
        <v>0.5</v>
      </c>
      <c r="X29" s="335">
        <v>8000</v>
      </c>
      <c r="Y29" s="336">
        <f>IFERROR(X29/P29,"-")</f>
        <v>4000</v>
      </c>
      <c r="Z29" s="336">
        <f>IFERROR(X29/V29,"-")</f>
        <v>8000</v>
      </c>
      <c r="AA29" s="330">
        <f>SUM(X29:X30)-SUM(J29:J30)</f>
        <v>8000</v>
      </c>
      <c r="AB29" s="83" t="str">
        <f>SUM(X29:X30)/SUM(J29:J30)</f>
        <v>0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1</v>
      </c>
      <c r="BP29" s="119">
        <v>1</v>
      </c>
      <c r="BQ29" s="120">
        <f>IFERROR(BP29/BN29,"-")</f>
        <v>0.5</v>
      </c>
      <c r="BR29" s="121">
        <v>8000</v>
      </c>
      <c r="BS29" s="122">
        <f>IFERROR(BR29/BN29,"-")</f>
        <v>4000</v>
      </c>
      <c r="BT29" s="123"/>
      <c r="BU29" s="123">
        <v>1</v>
      </c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8000</v>
      </c>
      <c r="CQ29" s="139">
        <v>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131</v>
      </c>
      <c r="C30" s="347"/>
      <c r="D30" s="347"/>
      <c r="E30" s="347"/>
      <c r="F30" s="347" t="s">
        <v>83</v>
      </c>
      <c r="G30" s="88"/>
      <c r="H30" s="88"/>
      <c r="I30" s="88"/>
      <c r="J30" s="330"/>
      <c r="K30" s="79">
        <v>0</v>
      </c>
      <c r="L30" s="79">
        <v>0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30"/>
      <c r="B31" s="85"/>
      <c r="C31" s="86"/>
      <c r="D31" s="86"/>
      <c r="E31" s="86"/>
      <c r="F31" s="87"/>
      <c r="G31" s="88"/>
      <c r="H31" s="88"/>
      <c r="I31" s="88"/>
      <c r="J31" s="331"/>
      <c r="K31" s="34"/>
      <c r="L31" s="34"/>
      <c r="M31" s="31"/>
      <c r="N31" s="23"/>
      <c r="O31" s="23"/>
      <c r="P31" s="23"/>
      <c r="Q31" s="32"/>
      <c r="R31" s="32"/>
      <c r="S31" s="23"/>
      <c r="T31" s="32"/>
      <c r="U31" s="337"/>
      <c r="V31" s="25"/>
      <c r="W31" s="25"/>
      <c r="X31" s="337"/>
      <c r="Y31" s="337"/>
      <c r="Z31" s="337"/>
      <c r="AA31" s="337"/>
      <c r="AB31" s="33"/>
      <c r="AC31" s="57"/>
      <c r="AD31" s="61"/>
      <c r="AE31" s="62"/>
      <c r="AF31" s="61"/>
      <c r="AG31" s="65"/>
      <c r="AH31" s="66"/>
      <c r="AI31" s="67"/>
      <c r="AJ31" s="68"/>
      <c r="AK31" s="68"/>
      <c r="AL31" s="68"/>
      <c r="AM31" s="61"/>
      <c r="AN31" s="62"/>
      <c r="AO31" s="61"/>
      <c r="AP31" s="65"/>
      <c r="AQ31" s="66"/>
      <c r="AR31" s="67"/>
      <c r="AS31" s="68"/>
      <c r="AT31" s="68"/>
      <c r="AU31" s="68"/>
      <c r="AV31" s="61"/>
      <c r="AW31" s="62"/>
      <c r="AX31" s="61"/>
      <c r="AY31" s="65"/>
      <c r="AZ31" s="66"/>
      <c r="BA31" s="67"/>
      <c r="BB31" s="68"/>
      <c r="BC31" s="68"/>
      <c r="BD31" s="68"/>
      <c r="BE31" s="61"/>
      <c r="BF31" s="62"/>
      <c r="BG31" s="61"/>
      <c r="BH31" s="65"/>
      <c r="BI31" s="66"/>
      <c r="BJ31" s="67"/>
      <c r="BK31" s="68"/>
      <c r="BL31" s="68"/>
      <c r="BM31" s="68"/>
      <c r="BN31" s="63"/>
      <c r="BO31" s="64"/>
      <c r="BP31" s="61"/>
      <c r="BQ31" s="65"/>
      <c r="BR31" s="66"/>
      <c r="BS31" s="67"/>
      <c r="BT31" s="68"/>
      <c r="BU31" s="68"/>
      <c r="BV31" s="68"/>
      <c r="BW31" s="63"/>
      <c r="BX31" s="64"/>
      <c r="BY31" s="61"/>
      <c r="BZ31" s="65"/>
      <c r="CA31" s="66"/>
      <c r="CB31" s="67"/>
      <c r="CC31" s="68"/>
      <c r="CD31" s="68"/>
      <c r="CE31" s="68"/>
      <c r="CF31" s="63"/>
      <c r="CG31" s="64"/>
      <c r="CH31" s="61"/>
      <c r="CI31" s="65"/>
      <c r="CJ31" s="66"/>
      <c r="CK31" s="67"/>
      <c r="CL31" s="68"/>
      <c r="CM31" s="68"/>
      <c r="CN31" s="68"/>
      <c r="CO31" s="69"/>
      <c r="CP31" s="66"/>
      <c r="CQ31" s="66"/>
      <c r="CR31" s="66"/>
      <c r="CS31" s="70"/>
    </row>
    <row r="32" spans="1:98">
      <c r="A32" s="30"/>
      <c r="B32" s="37"/>
      <c r="C32" s="21"/>
      <c r="D32" s="21"/>
      <c r="E32" s="21"/>
      <c r="F32" s="22"/>
      <c r="G32" s="36"/>
      <c r="H32" s="36"/>
      <c r="I32" s="73"/>
      <c r="J32" s="332"/>
      <c r="K32" s="34"/>
      <c r="L32" s="34"/>
      <c r="M32" s="31"/>
      <c r="N32" s="23"/>
      <c r="O32" s="23"/>
      <c r="P32" s="23"/>
      <c r="Q32" s="32"/>
      <c r="R32" s="32"/>
      <c r="S32" s="23"/>
      <c r="T32" s="32"/>
      <c r="U32" s="337"/>
      <c r="V32" s="25"/>
      <c r="W32" s="25"/>
      <c r="X32" s="337"/>
      <c r="Y32" s="337"/>
      <c r="Z32" s="337"/>
      <c r="AA32" s="337"/>
      <c r="AB32" s="33"/>
      <c r="AC32" s="59"/>
      <c r="AD32" s="61"/>
      <c r="AE32" s="62"/>
      <c r="AF32" s="61"/>
      <c r="AG32" s="65"/>
      <c r="AH32" s="66"/>
      <c r="AI32" s="67"/>
      <c r="AJ32" s="68"/>
      <c r="AK32" s="68"/>
      <c r="AL32" s="68"/>
      <c r="AM32" s="61"/>
      <c r="AN32" s="62"/>
      <c r="AO32" s="61"/>
      <c r="AP32" s="65"/>
      <c r="AQ32" s="66"/>
      <c r="AR32" s="67"/>
      <c r="AS32" s="68"/>
      <c r="AT32" s="68"/>
      <c r="AU32" s="68"/>
      <c r="AV32" s="61"/>
      <c r="AW32" s="62"/>
      <c r="AX32" s="61"/>
      <c r="AY32" s="65"/>
      <c r="AZ32" s="66"/>
      <c r="BA32" s="67"/>
      <c r="BB32" s="68"/>
      <c r="BC32" s="68"/>
      <c r="BD32" s="68"/>
      <c r="BE32" s="61"/>
      <c r="BF32" s="62"/>
      <c r="BG32" s="61"/>
      <c r="BH32" s="65"/>
      <c r="BI32" s="66"/>
      <c r="BJ32" s="67"/>
      <c r="BK32" s="68"/>
      <c r="BL32" s="68"/>
      <c r="BM32" s="68"/>
      <c r="BN32" s="63"/>
      <c r="BO32" s="64"/>
      <c r="BP32" s="61"/>
      <c r="BQ32" s="65"/>
      <c r="BR32" s="66"/>
      <c r="BS32" s="67"/>
      <c r="BT32" s="68"/>
      <c r="BU32" s="68"/>
      <c r="BV32" s="68"/>
      <c r="BW32" s="63"/>
      <c r="BX32" s="64"/>
      <c r="BY32" s="61"/>
      <c r="BZ32" s="65"/>
      <c r="CA32" s="66"/>
      <c r="CB32" s="67"/>
      <c r="CC32" s="68"/>
      <c r="CD32" s="68"/>
      <c r="CE32" s="68"/>
      <c r="CF32" s="63"/>
      <c r="CG32" s="64"/>
      <c r="CH32" s="61"/>
      <c r="CI32" s="65"/>
      <c r="CJ32" s="66"/>
      <c r="CK32" s="67"/>
      <c r="CL32" s="68"/>
      <c r="CM32" s="68"/>
      <c r="CN32" s="68"/>
      <c r="CO32" s="69"/>
      <c r="CP32" s="66"/>
      <c r="CQ32" s="66"/>
      <c r="CR32" s="66"/>
      <c r="CS32" s="70"/>
    </row>
    <row r="33" spans="1:98">
      <c r="A33" s="19">
        <f>AB33</f>
        <v>0.91189591078067</v>
      </c>
      <c r="B33" s="39"/>
      <c r="C33" s="39"/>
      <c r="D33" s="39"/>
      <c r="E33" s="39"/>
      <c r="F33" s="39"/>
      <c r="G33" s="40" t="s">
        <v>132</v>
      </c>
      <c r="H33" s="40"/>
      <c r="I33" s="40"/>
      <c r="J33" s="333">
        <f>SUM(J6:J32)</f>
        <v>1345000</v>
      </c>
      <c r="K33" s="41">
        <f>SUM(K6:K32)</f>
        <v>0</v>
      </c>
      <c r="L33" s="41">
        <f>SUM(L6:L32)</f>
        <v>0</v>
      </c>
      <c r="M33" s="41">
        <f>SUM(M6:M32)</f>
        <v>1204</v>
      </c>
      <c r="N33" s="41">
        <f>SUM(N6:N32)</f>
        <v>121</v>
      </c>
      <c r="O33" s="41">
        <f>SUM(O6:O32)</f>
        <v>4</v>
      </c>
      <c r="P33" s="41">
        <f>SUM(P6:P32)</f>
        <v>125</v>
      </c>
      <c r="Q33" s="42">
        <f>IFERROR(P33/M33,"-")</f>
        <v>0.10382059800664</v>
      </c>
      <c r="R33" s="76">
        <f>SUM(R6:R32)</f>
        <v>7</v>
      </c>
      <c r="S33" s="76">
        <f>SUM(S6:S32)</f>
        <v>29</v>
      </c>
      <c r="T33" s="42">
        <f>IFERROR(R33/P33,"-")</f>
        <v>0.056</v>
      </c>
      <c r="U33" s="338">
        <f>IFERROR(J33/P33,"-")</f>
        <v>10760</v>
      </c>
      <c r="V33" s="44">
        <f>SUM(V6:V32)</f>
        <v>20</v>
      </c>
      <c r="W33" s="42">
        <f>IFERROR(V33/P33,"-")</f>
        <v>0.16</v>
      </c>
      <c r="X33" s="333">
        <f>SUM(X6:X32)</f>
        <v>1226500</v>
      </c>
      <c r="Y33" s="333">
        <f>IFERROR(X33/P33,"-")</f>
        <v>9812</v>
      </c>
      <c r="Z33" s="333">
        <f>IFERROR(X33/V33,"-")</f>
        <v>61325</v>
      </c>
      <c r="AA33" s="333">
        <f>X33-J33</f>
        <v>-118500</v>
      </c>
      <c r="AB33" s="45">
        <f>X33/J33</f>
        <v>0.91189591078067</v>
      </c>
      <c r="AC33" s="58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  <mergeCell ref="A16:A19"/>
    <mergeCell ref="J16:J19"/>
    <mergeCell ref="U16:U19"/>
    <mergeCell ref="AA16:AA19"/>
    <mergeCell ref="AB16:AB19"/>
    <mergeCell ref="A20:A22"/>
    <mergeCell ref="J20:J22"/>
    <mergeCell ref="U20:U22"/>
    <mergeCell ref="AA20:AA22"/>
    <mergeCell ref="AB20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133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1.9125</v>
      </c>
      <c r="B6" s="347" t="s">
        <v>134</v>
      </c>
      <c r="C6" s="347" t="s">
        <v>135</v>
      </c>
      <c r="D6" s="347" t="s">
        <v>136</v>
      </c>
      <c r="E6" s="347" t="s">
        <v>137</v>
      </c>
      <c r="F6" s="347" t="s">
        <v>68</v>
      </c>
      <c r="G6" s="88" t="s">
        <v>138</v>
      </c>
      <c r="H6" s="88" t="s">
        <v>139</v>
      </c>
      <c r="I6" s="88" t="s">
        <v>140</v>
      </c>
      <c r="J6" s="330">
        <v>80000</v>
      </c>
      <c r="K6" s="79">
        <v>0</v>
      </c>
      <c r="L6" s="79">
        <v>0</v>
      </c>
      <c r="M6" s="79">
        <v>101</v>
      </c>
      <c r="N6" s="89">
        <v>18</v>
      </c>
      <c r="O6" s="90">
        <v>0</v>
      </c>
      <c r="P6" s="91">
        <f>N6+O6</f>
        <v>18</v>
      </c>
      <c r="Q6" s="80">
        <f>IFERROR(P6/M6,"-")</f>
        <v>0.17821782178218</v>
      </c>
      <c r="R6" s="79">
        <v>1</v>
      </c>
      <c r="S6" s="79">
        <v>3</v>
      </c>
      <c r="T6" s="80">
        <f>IFERROR(R6/(P6),"-")</f>
        <v>0.055555555555556</v>
      </c>
      <c r="U6" s="336">
        <f>IFERROR(J6/SUM(N6:O7),"-")</f>
        <v>3478.2608695652</v>
      </c>
      <c r="V6" s="82">
        <v>2</v>
      </c>
      <c r="W6" s="80">
        <f>IF(P6=0,"-",V6/P6)</f>
        <v>0.11111111111111</v>
      </c>
      <c r="X6" s="335">
        <v>153000</v>
      </c>
      <c r="Y6" s="336">
        <f>IFERROR(X6/P6,"-")</f>
        <v>8500</v>
      </c>
      <c r="Z6" s="336">
        <f>IFERROR(X6/V6,"-")</f>
        <v>76500</v>
      </c>
      <c r="AA6" s="330">
        <f>SUM(X6:X7)-SUM(J6:J7)</f>
        <v>73000</v>
      </c>
      <c r="AB6" s="83">
        <f>SUM(X6:X7)/SUM(J6:J7)</f>
        <v>1.9125</v>
      </c>
      <c r="AC6" s="77"/>
      <c r="AD6" s="92">
        <v>2</v>
      </c>
      <c r="AE6" s="93">
        <f>IF(P6=0,"",IF(AD6=0,"",(AD6/P6)))</f>
        <v>0.11111111111111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4</v>
      </c>
      <c r="AN6" s="99">
        <f>IF(P6=0,"",IF(AM6=0,"",(AM6/P6)))</f>
        <v>0.22222222222222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0.055555555555556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0.38888888888889</v>
      </c>
      <c r="BP6" s="119">
        <v>3</v>
      </c>
      <c r="BQ6" s="120">
        <f>IFERROR(BP6/BN6,"-")</f>
        <v>0.42857142857143</v>
      </c>
      <c r="BR6" s="121">
        <v>1328000</v>
      </c>
      <c r="BS6" s="122">
        <f>IFERROR(BR6/BN6,"-")</f>
        <v>189714.28571429</v>
      </c>
      <c r="BT6" s="123"/>
      <c r="BU6" s="123"/>
      <c r="BV6" s="123">
        <v>3</v>
      </c>
      <c r="BW6" s="124">
        <v>1</v>
      </c>
      <c r="BX6" s="125">
        <f>IF(P6=0,"",IF(BW6=0,"",(BW6/P6)))</f>
        <v>0.055555555555556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153000</v>
      </c>
      <c r="CQ6" s="139">
        <v>1175000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141</v>
      </c>
      <c r="C7" s="347"/>
      <c r="D7" s="347"/>
      <c r="E7" s="347"/>
      <c r="F7" s="347" t="s">
        <v>83</v>
      </c>
      <c r="G7" s="88"/>
      <c r="H7" s="88"/>
      <c r="I7" s="88"/>
      <c r="J7" s="330"/>
      <c r="K7" s="79">
        <v>0</v>
      </c>
      <c r="L7" s="79">
        <v>0</v>
      </c>
      <c r="M7" s="79">
        <v>8</v>
      </c>
      <c r="N7" s="89">
        <v>5</v>
      </c>
      <c r="O7" s="90">
        <v>0</v>
      </c>
      <c r="P7" s="91">
        <f>N7+O7</f>
        <v>5</v>
      </c>
      <c r="Q7" s="80">
        <f>IFERROR(P7/M7,"-")</f>
        <v>0.625</v>
      </c>
      <c r="R7" s="79">
        <v>0</v>
      </c>
      <c r="S7" s="79">
        <v>2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0.27142857142857</v>
      </c>
      <c r="B8" s="347" t="s">
        <v>142</v>
      </c>
      <c r="C8" s="347" t="s">
        <v>143</v>
      </c>
      <c r="D8" s="347" t="s">
        <v>144</v>
      </c>
      <c r="E8" s="347"/>
      <c r="F8" s="347" t="s">
        <v>68</v>
      </c>
      <c r="G8" s="88" t="s">
        <v>145</v>
      </c>
      <c r="H8" s="88" t="s">
        <v>146</v>
      </c>
      <c r="I8" s="88" t="s">
        <v>130</v>
      </c>
      <c r="J8" s="330">
        <v>70000</v>
      </c>
      <c r="K8" s="79">
        <v>0</v>
      </c>
      <c r="L8" s="79">
        <v>0</v>
      </c>
      <c r="M8" s="79">
        <v>51</v>
      </c>
      <c r="N8" s="89">
        <v>8</v>
      </c>
      <c r="O8" s="90">
        <v>0</v>
      </c>
      <c r="P8" s="91">
        <f>N8+O8</f>
        <v>8</v>
      </c>
      <c r="Q8" s="80">
        <f>IFERROR(P8/M8,"-")</f>
        <v>0.15686274509804</v>
      </c>
      <c r="R8" s="79">
        <v>0</v>
      </c>
      <c r="S8" s="79">
        <v>2</v>
      </c>
      <c r="T8" s="80">
        <f>IFERROR(R8/(P8),"-")</f>
        <v>0</v>
      </c>
      <c r="U8" s="336">
        <f>IFERROR(J8/SUM(N8:O9),"-")</f>
        <v>4375</v>
      </c>
      <c r="V8" s="82">
        <v>2</v>
      </c>
      <c r="W8" s="80">
        <f>IF(P8=0,"-",V8/P8)</f>
        <v>0.25</v>
      </c>
      <c r="X8" s="335">
        <v>19000</v>
      </c>
      <c r="Y8" s="336">
        <f>IFERROR(X8/P8,"-")</f>
        <v>2375</v>
      </c>
      <c r="Z8" s="336">
        <f>IFERROR(X8/V8,"-")</f>
        <v>9500</v>
      </c>
      <c r="AA8" s="330">
        <f>SUM(X8:X9)-SUM(J8:J9)</f>
        <v>-51000</v>
      </c>
      <c r="AB8" s="83">
        <f>SUM(X8:X9)/SUM(J8:J9)</f>
        <v>0.27142857142857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0.25</v>
      </c>
      <c r="AX8" s="104">
        <v>1</v>
      </c>
      <c r="AY8" s="106">
        <f>IFERROR(AX8/AV8,"-")</f>
        <v>0.5</v>
      </c>
      <c r="AZ8" s="107">
        <v>16000</v>
      </c>
      <c r="BA8" s="108">
        <f>IFERROR(AZ8/AV8,"-")</f>
        <v>8000</v>
      </c>
      <c r="BB8" s="109"/>
      <c r="BC8" s="109"/>
      <c r="BD8" s="109">
        <v>1</v>
      </c>
      <c r="BE8" s="110">
        <v>4</v>
      </c>
      <c r="BF8" s="111">
        <f>IF(P8=0,"",IF(BE8=0,"",(BE8/P8)))</f>
        <v>0.5</v>
      </c>
      <c r="BG8" s="110">
        <v>1</v>
      </c>
      <c r="BH8" s="112">
        <f>IFERROR(BG8/BE8,"-")</f>
        <v>0.25</v>
      </c>
      <c r="BI8" s="113">
        <v>3000</v>
      </c>
      <c r="BJ8" s="114">
        <f>IFERROR(BI8/BE8,"-")</f>
        <v>750</v>
      </c>
      <c r="BK8" s="115">
        <v>1</v>
      </c>
      <c r="BL8" s="115"/>
      <c r="BM8" s="115"/>
      <c r="BN8" s="117">
        <v>1</v>
      </c>
      <c r="BO8" s="118">
        <f>IF(P8=0,"",IF(BN8=0,"",(BN8/P8)))</f>
        <v>0.125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19000</v>
      </c>
      <c r="CQ8" s="139">
        <v>16000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147</v>
      </c>
      <c r="C9" s="347"/>
      <c r="D9" s="347"/>
      <c r="E9" s="347"/>
      <c r="F9" s="347" t="s">
        <v>83</v>
      </c>
      <c r="G9" s="88"/>
      <c r="H9" s="88"/>
      <c r="I9" s="88"/>
      <c r="J9" s="330"/>
      <c r="K9" s="79">
        <v>0</v>
      </c>
      <c r="L9" s="79">
        <v>0</v>
      </c>
      <c r="M9" s="79">
        <v>23</v>
      </c>
      <c r="N9" s="89">
        <v>8</v>
      </c>
      <c r="O9" s="90">
        <v>0</v>
      </c>
      <c r="P9" s="91">
        <f>N9+O9</f>
        <v>8</v>
      </c>
      <c r="Q9" s="80">
        <f>IFERROR(P9/M9,"-")</f>
        <v>0.34782608695652</v>
      </c>
      <c r="R9" s="79">
        <v>0</v>
      </c>
      <c r="S9" s="79">
        <v>2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3</v>
      </c>
      <c r="AN9" s="99">
        <f>IF(P9=0,"",IF(AM9=0,"",(AM9/P9)))</f>
        <v>0.375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0.125</v>
      </c>
      <c r="CH9" s="133">
        <v>1</v>
      </c>
      <c r="CI9" s="134">
        <f>IFERROR(CH9/CF9,"-")</f>
        <v>1</v>
      </c>
      <c r="CJ9" s="135">
        <v>215000</v>
      </c>
      <c r="CK9" s="136">
        <f>IFERROR(CJ9/CF9,"-")</f>
        <v>215000</v>
      </c>
      <c r="CL9" s="137"/>
      <c r="CM9" s="137"/>
      <c r="CN9" s="137">
        <v>1</v>
      </c>
      <c r="CO9" s="138">
        <v>0</v>
      </c>
      <c r="CP9" s="139">
        <v>0</v>
      </c>
      <c r="CQ9" s="139">
        <v>215000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0.046153846153846</v>
      </c>
      <c r="B10" s="347" t="s">
        <v>148</v>
      </c>
      <c r="C10" s="347" t="s">
        <v>149</v>
      </c>
      <c r="D10" s="347" t="s">
        <v>144</v>
      </c>
      <c r="E10" s="347"/>
      <c r="F10" s="347" t="s">
        <v>68</v>
      </c>
      <c r="G10" s="88" t="s">
        <v>150</v>
      </c>
      <c r="H10" s="88" t="s">
        <v>146</v>
      </c>
      <c r="I10" s="88" t="s">
        <v>151</v>
      </c>
      <c r="J10" s="330">
        <v>65000</v>
      </c>
      <c r="K10" s="79">
        <v>0</v>
      </c>
      <c r="L10" s="79">
        <v>0</v>
      </c>
      <c r="M10" s="79">
        <v>24</v>
      </c>
      <c r="N10" s="89">
        <v>1</v>
      </c>
      <c r="O10" s="90">
        <v>0</v>
      </c>
      <c r="P10" s="91">
        <f>N10+O10</f>
        <v>1</v>
      </c>
      <c r="Q10" s="80">
        <f>IFERROR(P10/M10,"-")</f>
        <v>0.041666666666667</v>
      </c>
      <c r="R10" s="79">
        <v>0</v>
      </c>
      <c r="S10" s="79">
        <v>1</v>
      </c>
      <c r="T10" s="80">
        <f>IFERROR(R10/(P10),"-")</f>
        <v>0</v>
      </c>
      <c r="U10" s="336">
        <f>IFERROR(J10/SUM(N10:O11),"-")</f>
        <v>6500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-62000</v>
      </c>
      <c r="AB10" s="83">
        <f>SUM(X10:X11)/SUM(J10:J11)</f>
        <v>0.046153846153846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152</v>
      </c>
      <c r="C11" s="347"/>
      <c r="D11" s="347"/>
      <c r="E11" s="347"/>
      <c r="F11" s="347" t="s">
        <v>83</v>
      </c>
      <c r="G11" s="88"/>
      <c r="H11" s="88"/>
      <c r="I11" s="88"/>
      <c r="J11" s="330"/>
      <c r="K11" s="79">
        <v>0</v>
      </c>
      <c r="L11" s="79">
        <v>0</v>
      </c>
      <c r="M11" s="79">
        <v>31</v>
      </c>
      <c r="N11" s="89">
        <v>9</v>
      </c>
      <c r="O11" s="90">
        <v>0</v>
      </c>
      <c r="P11" s="91">
        <f>N11+O11</f>
        <v>9</v>
      </c>
      <c r="Q11" s="80">
        <f>IFERROR(P11/M11,"-")</f>
        <v>0.29032258064516</v>
      </c>
      <c r="R11" s="79">
        <v>3</v>
      </c>
      <c r="S11" s="79">
        <v>3</v>
      </c>
      <c r="T11" s="80">
        <f>IFERROR(R11/(P11),"-")</f>
        <v>0.33333333333333</v>
      </c>
      <c r="U11" s="336"/>
      <c r="V11" s="82">
        <v>0</v>
      </c>
      <c r="W11" s="80">
        <f>IF(P11=0,"-",V11/P11)</f>
        <v>0</v>
      </c>
      <c r="X11" s="335">
        <v>3000</v>
      </c>
      <c r="Y11" s="336">
        <f>IFERROR(X11/P11,"-")</f>
        <v>333.33333333333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0.11111111111111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0.44444444444444</v>
      </c>
      <c r="BP11" s="119">
        <v>1</v>
      </c>
      <c r="BQ11" s="120">
        <f>IFERROR(BP11/BN11,"-")</f>
        <v>0.25</v>
      </c>
      <c r="BR11" s="121">
        <v>18000</v>
      </c>
      <c r="BS11" s="122">
        <f>IFERROR(BR11/BN11,"-")</f>
        <v>4500</v>
      </c>
      <c r="BT11" s="123"/>
      <c r="BU11" s="123"/>
      <c r="BV11" s="123">
        <v>1</v>
      </c>
      <c r="BW11" s="124">
        <v>2</v>
      </c>
      <c r="BX11" s="125">
        <f>IF(P11=0,"",IF(BW11=0,"",(BW11/P11)))</f>
        <v>0.22222222222222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2</v>
      </c>
      <c r="CG11" s="132">
        <f>IF(P11=0,"",IF(CF11=0,"",(CF11/P11)))</f>
        <v>0.22222222222222</v>
      </c>
      <c r="CH11" s="133">
        <v>1</v>
      </c>
      <c r="CI11" s="134">
        <f>IFERROR(CH11/CF11,"-")</f>
        <v>0.5</v>
      </c>
      <c r="CJ11" s="135">
        <v>15000</v>
      </c>
      <c r="CK11" s="136">
        <f>IFERROR(CJ11/CF11,"-")</f>
        <v>7500</v>
      </c>
      <c r="CL11" s="137"/>
      <c r="CM11" s="137"/>
      <c r="CN11" s="137">
        <v>1</v>
      </c>
      <c r="CO11" s="138">
        <v>0</v>
      </c>
      <c r="CP11" s="139">
        <v>3000</v>
      </c>
      <c r="CQ11" s="139">
        <v>18000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153</v>
      </c>
      <c r="C12" s="347" t="s">
        <v>154</v>
      </c>
      <c r="D12" s="347" t="s">
        <v>155</v>
      </c>
      <c r="E12" s="347"/>
      <c r="F12" s="347" t="s">
        <v>68</v>
      </c>
      <c r="G12" s="88" t="s">
        <v>156</v>
      </c>
      <c r="H12" s="88" t="s">
        <v>146</v>
      </c>
      <c r="I12" s="88" t="s">
        <v>157</v>
      </c>
      <c r="J12" s="330">
        <v>125000</v>
      </c>
      <c r="K12" s="79">
        <v>0</v>
      </c>
      <c r="L12" s="79">
        <v>0</v>
      </c>
      <c r="M12" s="79">
        <v>62</v>
      </c>
      <c r="N12" s="89">
        <v>3</v>
      </c>
      <c r="O12" s="90">
        <v>0</v>
      </c>
      <c r="P12" s="91">
        <f>N12+O12</f>
        <v>3</v>
      </c>
      <c r="Q12" s="80">
        <f>IFERROR(P12/M12,"-")</f>
        <v>0.048387096774194</v>
      </c>
      <c r="R12" s="79">
        <v>1</v>
      </c>
      <c r="S12" s="79">
        <v>2</v>
      </c>
      <c r="T12" s="80">
        <f>IFERROR(R12/(P12),"-")</f>
        <v>0.33333333333333</v>
      </c>
      <c r="U12" s="336">
        <f>IFERROR(J12/SUM(N12:O13),"-")</f>
        <v>12500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-125000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0.66666666666667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1</v>
      </c>
      <c r="CG12" s="132">
        <f>IF(P12=0,"",IF(CF12=0,"",(CF12/P12)))</f>
        <v>0.33333333333333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158</v>
      </c>
      <c r="C13" s="347"/>
      <c r="D13" s="347"/>
      <c r="E13" s="347"/>
      <c r="F13" s="347" t="s">
        <v>83</v>
      </c>
      <c r="G13" s="88"/>
      <c r="H13" s="88"/>
      <c r="I13" s="88"/>
      <c r="J13" s="330"/>
      <c r="K13" s="79">
        <v>0</v>
      </c>
      <c r="L13" s="79">
        <v>0</v>
      </c>
      <c r="M13" s="79">
        <v>27</v>
      </c>
      <c r="N13" s="89">
        <v>7</v>
      </c>
      <c r="O13" s="90">
        <v>0</v>
      </c>
      <c r="P13" s="91">
        <f>N13+O13</f>
        <v>7</v>
      </c>
      <c r="Q13" s="80">
        <f>IFERROR(P13/M13,"-")</f>
        <v>0.25925925925926</v>
      </c>
      <c r="R13" s="79">
        <v>0</v>
      </c>
      <c r="S13" s="79">
        <v>1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0.42857142857143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4</v>
      </c>
      <c r="BX13" s="125">
        <f>IF(P13=0,"",IF(BW13=0,"",(BW13/P13)))</f>
        <v>0.57142857142857</v>
      </c>
      <c r="BY13" s="126">
        <v>2</v>
      </c>
      <c r="BZ13" s="127">
        <f>IFERROR(BY13/BW13,"-")</f>
        <v>0.5</v>
      </c>
      <c r="CA13" s="128">
        <v>123000</v>
      </c>
      <c r="CB13" s="129">
        <f>IFERROR(CA13/BW13,"-")</f>
        <v>30750</v>
      </c>
      <c r="CC13" s="130"/>
      <c r="CD13" s="130"/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>
        <v>63000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7.2133333333333</v>
      </c>
      <c r="B14" s="347" t="s">
        <v>159</v>
      </c>
      <c r="C14" s="347" t="s">
        <v>143</v>
      </c>
      <c r="D14" s="347" t="s">
        <v>160</v>
      </c>
      <c r="E14" s="347"/>
      <c r="F14" s="347" t="s">
        <v>68</v>
      </c>
      <c r="G14" s="88" t="s">
        <v>161</v>
      </c>
      <c r="H14" s="88" t="s">
        <v>146</v>
      </c>
      <c r="I14" s="88" t="s">
        <v>162</v>
      </c>
      <c r="J14" s="330">
        <v>75000</v>
      </c>
      <c r="K14" s="79">
        <v>0</v>
      </c>
      <c r="L14" s="79">
        <v>0</v>
      </c>
      <c r="M14" s="79">
        <v>66</v>
      </c>
      <c r="N14" s="89">
        <v>11</v>
      </c>
      <c r="O14" s="90">
        <v>0</v>
      </c>
      <c r="P14" s="91">
        <f>N14+O14</f>
        <v>11</v>
      </c>
      <c r="Q14" s="80">
        <f>IFERROR(P14/M14,"-")</f>
        <v>0.16666666666667</v>
      </c>
      <c r="R14" s="79">
        <v>1</v>
      </c>
      <c r="S14" s="79">
        <v>3</v>
      </c>
      <c r="T14" s="80">
        <f>IFERROR(R14/(P14),"-")</f>
        <v>0.090909090909091</v>
      </c>
      <c r="U14" s="336">
        <f>IFERROR(J14/SUM(N14:O15),"-")</f>
        <v>1500</v>
      </c>
      <c r="V14" s="82">
        <v>4</v>
      </c>
      <c r="W14" s="80">
        <f>IF(P14=0,"-",V14/P14)</f>
        <v>0.36363636363636</v>
      </c>
      <c r="X14" s="335">
        <v>79000</v>
      </c>
      <c r="Y14" s="336">
        <f>IFERROR(X14/P14,"-")</f>
        <v>7181.8181818182</v>
      </c>
      <c r="Z14" s="336">
        <f>IFERROR(X14/V14,"-")</f>
        <v>19750</v>
      </c>
      <c r="AA14" s="330">
        <f>SUM(X14:X15)-SUM(J14:J15)</f>
        <v>466000</v>
      </c>
      <c r="AB14" s="83">
        <f>SUM(X14:X15)/SUM(J14:J15)</f>
        <v>7.2133333333333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2</v>
      </c>
      <c r="AW14" s="105">
        <f>IF(P14=0,"",IF(AV14=0,"",(AV14/P14)))</f>
        <v>0.18181818181818</v>
      </c>
      <c r="AX14" s="104">
        <v>1</v>
      </c>
      <c r="AY14" s="106">
        <f>IFERROR(AX14/AV14,"-")</f>
        <v>0.5</v>
      </c>
      <c r="AZ14" s="107">
        <v>12000</v>
      </c>
      <c r="BA14" s="108">
        <f>IFERROR(AZ14/AV14,"-")</f>
        <v>6000</v>
      </c>
      <c r="BB14" s="109"/>
      <c r="BC14" s="109"/>
      <c r="BD14" s="109">
        <v>1</v>
      </c>
      <c r="BE14" s="110">
        <v>4</v>
      </c>
      <c r="BF14" s="111">
        <f>IF(P14=0,"",IF(BE14=0,"",(BE14/P14)))</f>
        <v>0.36363636363636</v>
      </c>
      <c r="BG14" s="110">
        <v>1</v>
      </c>
      <c r="BH14" s="112">
        <f>IFERROR(BG14/BE14,"-")</f>
        <v>0.25</v>
      </c>
      <c r="BI14" s="113">
        <v>3000</v>
      </c>
      <c r="BJ14" s="114">
        <f>IFERROR(BI14/BE14,"-")</f>
        <v>750</v>
      </c>
      <c r="BK14" s="115">
        <v>1</v>
      </c>
      <c r="BL14" s="115"/>
      <c r="BM14" s="115"/>
      <c r="BN14" s="117">
        <v>3</v>
      </c>
      <c r="BO14" s="118">
        <f>IF(P14=0,"",IF(BN14=0,"",(BN14/P14)))</f>
        <v>0.27272727272727</v>
      </c>
      <c r="BP14" s="119">
        <v>1</v>
      </c>
      <c r="BQ14" s="120">
        <f>IFERROR(BP14/BN14,"-")</f>
        <v>0.33333333333333</v>
      </c>
      <c r="BR14" s="121">
        <v>3000</v>
      </c>
      <c r="BS14" s="122">
        <f>IFERROR(BR14/BN14,"-")</f>
        <v>1000</v>
      </c>
      <c r="BT14" s="123">
        <v>1</v>
      </c>
      <c r="BU14" s="123"/>
      <c r="BV14" s="123"/>
      <c r="BW14" s="124">
        <v>1</v>
      </c>
      <c r="BX14" s="125">
        <f>IF(P14=0,"",IF(BW14=0,"",(BW14/P14)))</f>
        <v>0.090909090909091</v>
      </c>
      <c r="BY14" s="126">
        <v>1</v>
      </c>
      <c r="BZ14" s="127">
        <f>IFERROR(BY14/BW14,"-")</f>
        <v>1</v>
      </c>
      <c r="CA14" s="128">
        <v>55000</v>
      </c>
      <c r="CB14" s="129">
        <f>IFERROR(CA14/BW14,"-")</f>
        <v>55000</v>
      </c>
      <c r="CC14" s="130"/>
      <c r="CD14" s="130"/>
      <c r="CE14" s="130">
        <v>1</v>
      </c>
      <c r="CF14" s="131">
        <v>1</v>
      </c>
      <c r="CG14" s="132">
        <f>IF(P14=0,"",IF(CF14=0,"",(CF14/P14)))</f>
        <v>0.090909090909091</v>
      </c>
      <c r="CH14" s="133">
        <v>1</v>
      </c>
      <c r="CI14" s="134">
        <f>IFERROR(CH14/CF14,"-")</f>
        <v>1</v>
      </c>
      <c r="CJ14" s="135">
        <v>9000</v>
      </c>
      <c r="CK14" s="136">
        <f>IFERROR(CJ14/CF14,"-")</f>
        <v>9000</v>
      </c>
      <c r="CL14" s="137"/>
      <c r="CM14" s="137"/>
      <c r="CN14" s="137">
        <v>1</v>
      </c>
      <c r="CO14" s="138">
        <v>4</v>
      </c>
      <c r="CP14" s="139">
        <v>79000</v>
      </c>
      <c r="CQ14" s="139">
        <v>55000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163</v>
      </c>
      <c r="C15" s="347"/>
      <c r="D15" s="347"/>
      <c r="E15" s="347"/>
      <c r="F15" s="347" t="s">
        <v>83</v>
      </c>
      <c r="G15" s="88"/>
      <c r="H15" s="88"/>
      <c r="I15" s="88"/>
      <c r="J15" s="330"/>
      <c r="K15" s="79">
        <v>0</v>
      </c>
      <c r="L15" s="79">
        <v>0</v>
      </c>
      <c r="M15" s="79">
        <v>73</v>
      </c>
      <c r="N15" s="89">
        <v>38</v>
      </c>
      <c r="O15" s="90">
        <v>1</v>
      </c>
      <c r="P15" s="91">
        <f>N15+O15</f>
        <v>39</v>
      </c>
      <c r="Q15" s="80">
        <f>IFERROR(P15/M15,"-")</f>
        <v>0.53424657534247</v>
      </c>
      <c r="R15" s="79">
        <v>9</v>
      </c>
      <c r="S15" s="79">
        <v>7</v>
      </c>
      <c r="T15" s="80">
        <f>IFERROR(R15/(P15),"-")</f>
        <v>0.23076923076923</v>
      </c>
      <c r="U15" s="336"/>
      <c r="V15" s="82">
        <v>9</v>
      </c>
      <c r="W15" s="80">
        <f>IF(P15=0,"-",V15/P15)</f>
        <v>0.23076923076923</v>
      </c>
      <c r="X15" s="335">
        <v>462000</v>
      </c>
      <c r="Y15" s="336">
        <f>IFERROR(X15/P15,"-")</f>
        <v>11846.153846154</v>
      </c>
      <c r="Z15" s="336">
        <f>IFERROR(X15/V15,"-")</f>
        <v>51333.333333333</v>
      </c>
      <c r="AA15" s="330"/>
      <c r="AB15" s="83"/>
      <c r="AC15" s="77"/>
      <c r="AD15" s="92">
        <v>1</v>
      </c>
      <c r="AE15" s="93">
        <f>IF(P15=0,"",IF(AD15=0,"",(AD15/P15)))</f>
        <v>0.025641025641026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3</v>
      </c>
      <c r="AN15" s="99">
        <f>IF(P15=0,"",IF(AM15=0,"",(AM15/P15)))</f>
        <v>0.076923076923077</v>
      </c>
      <c r="AO15" s="98">
        <v>2</v>
      </c>
      <c r="AP15" s="100">
        <f>IFERROR(AO15/AM15,"-")</f>
        <v>0.66666666666667</v>
      </c>
      <c r="AQ15" s="101">
        <v>24000</v>
      </c>
      <c r="AR15" s="102">
        <f>IFERROR(AQ15/AM15,"-")</f>
        <v>8000</v>
      </c>
      <c r="AS15" s="103"/>
      <c r="AT15" s="103">
        <v>1</v>
      </c>
      <c r="AU15" s="103">
        <v>1</v>
      </c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12</v>
      </c>
      <c r="BF15" s="111">
        <f>IF(P15=0,"",IF(BE15=0,"",(BE15/P15)))</f>
        <v>0.30769230769231</v>
      </c>
      <c r="BG15" s="110">
        <v>3</v>
      </c>
      <c r="BH15" s="112">
        <f>IFERROR(BG15/BE15,"-")</f>
        <v>0.25</v>
      </c>
      <c r="BI15" s="113">
        <v>58000</v>
      </c>
      <c r="BJ15" s="114">
        <f>IFERROR(BI15/BE15,"-")</f>
        <v>4833.3333333333</v>
      </c>
      <c r="BK15" s="115">
        <v>1</v>
      </c>
      <c r="BL15" s="115"/>
      <c r="BM15" s="115">
        <v>2</v>
      </c>
      <c r="BN15" s="117">
        <v>16</v>
      </c>
      <c r="BO15" s="118">
        <f>IF(P15=0,"",IF(BN15=0,"",(BN15/P15)))</f>
        <v>0.41025641025641</v>
      </c>
      <c r="BP15" s="119">
        <v>4</v>
      </c>
      <c r="BQ15" s="120">
        <f>IFERROR(BP15/BN15,"-")</f>
        <v>0.25</v>
      </c>
      <c r="BR15" s="121">
        <v>232000</v>
      </c>
      <c r="BS15" s="122">
        <f>IFERROR(BR15/BN15,"-")</f>
        <v>14500</v>
      </c>
      <c r="BT15" s="123"/>
      <c r="BU15" s="123">
        <v>1</v>
      </c>
      <c r="BV15" s="123">
        <v>3</v>
      </c>
      <c r="BW15" s="124">
        <v>6</v>
      </c>
      <c r="BX15" s="125">
        <f>IF(P15=0,"",IF(BW15=0,"",(BW15/P15)))</f>
        <v>0.15384615384615</v>
      </c>
      <c r="BY15" s="126">
        <v>1</v>
      </c>
      <c r="BZ15" s="127">
        <f>IFERROR(BY15/BW15,"-")</f>
        <v>0.16666666666667</v>
      </c>
      <c r="CA15" s="128">
        <v>168000</v>
      </c>
      <c r="CB15" s="129">
        <f>IFERROR(CA15/BW15,"-")</f>
        <v>28000</v>
      </c>
      <c r="CC15" s="130"/>
      <c r="CD15" s="130"/>
      <c r="CE15" s="130">
        <v>1</v>
      </c>
      <c r="CF15" s="131">
        <v>1</v>
      </c>
      <c r="CG15" s="132">
        <f>IF(P15=0,"",IF(CF15=0,"",(CF15/P15)))</f>
        <v>0.025641025641026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9</v>
      </c>
      <c r="CP15" s="139">
        <v>462000</v>
      </c>
      <c r="CQ15" s="139">
        <v>168000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1.7253012048193</v>
      </c>
      <c r="B18" s="39"/>
      <c r="C18" s="39"/>
      <c r="D18" s="39"/>
      <c r="E18" s="39"/>
      <c r="F18" s="39"/>
      <c r="G18" s="40" t="s">
        <v>164</v>
      </c>
      <c r="H18" s="40"/>
      <c r="I18" s="40"/>
      <c r="J18" s="333">
        <f>SUM(J6:J17)</f>
        <v>415000</v>
      </c>
      <c r="K18" s="41">
        <f>SUM(K6:K17)</f>
        <v>0</v>
      </c>
      <c r="L18" s="41">
        <f>SUM(L6:L17)</f>
        <v>0</v>
      </c>
      <c r="M18" s="41">
        <f>SUM(M6:M17)</f>
        <v>466</v>
      </c>
      <c r="N18" s="41">
        <f>SUM(N6:N17)</f>
        <v>108</v>
      </c>
      <c r="O18" s="41">
        <f>SUM(O6:O17)</f>
        <v>1</v>
      </c>
      <c r="P18" s="41">
        <f>SUM(P6:P17)</f>
        <v>109</v>
      </c>
      <c r="Q18" s="42">
        <f>IFERROR(P18/M18,"-")</f>
        <v>0.23390557939914</v>
      </c>
      <c r="R18" s="76">
        <f>SUM(R6:R17)</f>
        <v>15</v>
      </c>
      <c r="S18" s="76">
        <f>SUM(S6:S17)</f>
        <v>26</v>
      </c>
      <c r="T18" s="42">
        <f>IFERROR(R18/P18,"-")</f>
        <v>0.13761467889908</v>
      </c>
      <c r="U18" s="338">
        <f>IFERROR(J18/P18,"-")</f>
        <v>3807.3394495413</v>
      </c>
      <c r="V18" s="44">
        <f>SUM(V6:V17)</f>
        <v>17</v>
      </c>
      <c r="W18" s="42">
        <f>IFERROR(V18/P18,"-")</f>
        <v>0.15596330275229</v>
      </c>
      <c r="X18" s="333">
        <f>SUM(X6:X17)</f>
        <v>716000</v>
      </c>
      <c r="Y18" s="333">
        <f>IFERROR(X18/P18,"-")</f>
        <v>6568.8073394495</v>
      </c>
      <c r="Z18" s="333">
        <f>IFERROR(X18/V18,"-")</f>
        <v>42117.647058824</v>
      </c>
      <c r="AA18" s="333">
        <f>X18-J18</f>
        <v>301000</v>
      </c>
      <c r="AB18" s="45">
        <f>X18/J18</f>
        <v>1.7253012048193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165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7.712</v>
      </c>
      <c r="B6" s="347" t="s">
        <v>166</v>
      </c>
      <c r="C6" s="347" t="s">
        <v>167</v>
      </c>
      <c r="D6" s="347" t="s">
        <v>168</v>
      </c>
      <c r="E6" s="347" t="s">
        <v>169</v>
      </c>
      <c r="F6" s="347" t="s">
        <v>170</v>
      </c>
      <c r="G6" s="88" t="s">
        <v>171</v>
      </c>
      <c r="H6" s="88" t="s">
        <v>172</v>
      </c>
      <c r="I6" s="348" t="s">
        <v>173</v>
      </c>
      <c r="J6" s="330">
        <v>125000</v>
      </c>
      <c r="K6" s="79">
        <v>0</v>
      </c>
      <c r="L6" s="79">
        <v>0</v>
      </c>
      <c r="M6" s="79">
        <v>234</v>
      </c>
      <c r="N6" s="89">
        <v>58</v>
      </c>
      <c r="O6" s="90">
        <v>0</v>
      </c>
      <c r="P6" s="91">
        <f>N6+O6</f>
        <v>58</v>
      </c>
      <c r="Q6" s="80">
        <f>IFERROR(P6/M6,"-")</f>
        <v>0.24786324786325</v>
      </c>
      <c r="R6" s="79">
        <v>1</v>
      </c>
      <c r="S6" s="79">
        <v>26</v>
      </c>
      <c r="T6" s="80">
        <f>IFERROR(R6/(P6),"-")</f>
        <v>0.017241379310345</v>
      </c>
      <c r="U6" s="336">
        <f>IFERROR(J6/SUM(N6:O7),"-")</f>
        <v>644.32989690722</v>
      </c>
      <c r="V6" s="82">
        <v>1</v>
      </c>
      <c r="W6" s="80">
        <f>IF(P6=0,"-",V6/P6)</f>
        <v>0.017241379310345</v>
      </c>
      <c r="X6" s="335">
        <v>370000</v>
      </c>
      <c r="Y6" s="336">
        <f>IFERROR(X6/P6,"-")</f>
        <v>6379.3103448276</v>
      </c>
      <c r="Z6" s="336">
        <f>IFERROR(X6/V6,"-")</f>
        <v>370000</v>
      </c>
      <c r="AA6" s="330">
        <f>SUM(X6:X7)-SUM(J6:J7)</f>
        <v>839000</v>
      </c>
      <c r="AB6" s="83">
        <f>SUM(X6:X7)/SUM(J6:J7)</f>
        <v>7.712</v>
      </c>
      <c r="AC6" s="77"/>
      <c r="AD6" s="92">
        <v>9</v>
      </c>
      <c r="AE6" s="93">
        <f>IF(P6=0,"",IF(AD6=0,"",(AD6/P6)))</f>
        <v>0.1551724137931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21</v>
      </c>
      <c r="AN6" s="99">
        <f>IF(P6=0,"",IF(AM6=0,"",(AM6/P6)))</f>
        <v>0.36206896551724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10</v>
      </c>
      <c r="AW6" s="105">
        <f>IF(P6=0,"",IF(AV6=0,"",(AV6/P6)))</f>
        <v>0.17241379310345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8</v>
      </c>
      <c r="BF6" s="111">
        <f>IF(P6=0,"",IF(BE6=0,"",(BE6/P6)))</f>
        <v>0.13793103448276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8</v>
      </c>
      <c r="BO6" s="118">
        <f>IF(P6=0,"",IF(BN6=0,"",(BN6/P6)))</f>
        <v>0.13793103448276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0.03448275862069</v>
      </c>
      <c r="BY6" s="126">
        <v>1</v>
      </c>
      <c r="BZ6" s="127">
        <f>IFERROR(BY6/BW6,"-")</f>
        <v>0.5</v>
      </c>
      <c r="CA6" s="128">
        <v>370000</v>
      </c>
      <c r="CB6" s="129">
        <f>IFERROR(CA6/BW6,"-")</f>
        <v>185000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370000</v>
      </c>
      <c r="CQ6" s="139">
        <v>370000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174</v>
      </c>
      <c r="C7" s="347"/>
      <c r="D7" s="347"/>
      <c r="E7" s="347"/>
      <c r="F7" s="347" t="s">
        <v>83</v>
      </c>
      <c r="G7" s="88"/>
      <c r="H7" s="88"/>
      <c r="I7" s="88"/>
      <c r="J7" s="330"/>
      <c r="K7" s="79">
        <v>0</v>
      </c>
      <c r="L7" s="79">
        <v>0</v>
      </c>
      <c r="M7" s="79">
        <v>290</v>
      </c>
      <c r="N7" s="89">
        <v>134</v>
      </c>
      <c r="O7" s="90">
        <v>2</v>
      </c>
      <c r="P7" s="91">
        <f>N7+O7</f>
        <v>136</v>
      </c>
      <c r="Q7" s="80">
        <f>IFERROR(P7/M7,"-")</f>
        <v>0.46896551724138</v>
      </c>
      <c r="R7" s="79">
        <v>3</v>
      </c>
      <c r="S7" s="79">
        <v>36</v>
      </c>
      <c r="T7" s="80">
        <f>IFERROR(R7/(P7),"-")</f>
        <v>0.022058823529412</v>
      </c>
      <c r="U7" s="336"/>
      <c r="V7" s="82">
        <v>4</v>
      </c>
      <c r="W7" s="80">
        <f>IF(P7=0,"-",V7/P7)</f>
        <v>0.029411764705882</v>
      </c>
      <c r="X7" s="335">
        <v>594000</v>
      </c>
      <c r="Y7" s="336">
        <f>IFERROR(X7/P7,"-")</f>
        <v>4367.6470588235</v>
      </c>
      <c r="Z7" s="336">
        <f>IFERROR(X7/V7,"-")</f>
        <v>148500</v>
      </c>
      <c r="AA7" s="330"/>
      <c r="AB7" s="83"/>
      <c r="AC7" s="77"/>
      <c r="AD7" s="92">
        <v>5</v>
      </c>
      <c r="AE7" s="93">
        <f>IF(P7=0,"",IF(AD7=0,"",(AD7/P7)))</f>
        <v>0.036764705882353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35</v>
      </c>
      <c r="AN7" s="99">
        <f>IF(P7=0,"",IF(AM7=0,"",(AM7/P7)))</f>
        <v>0.25735294117647</v>
      </c>
      <c r="AO7" s="98">
        <v>1</v>
      </c>
      <c r="AP7" s="100">
        <f>IFERROR(AO7/AM7,"-")</f>
        <v>0.028571428571429</v>
      </c>
      <c r="AQ7" s="101">
        <v>85000</v>
      </c>
      <c r="AR7" s="102">
        <f>IFERROR(AQ7/AM7,"-")</f>
        <v>2428.5714285714</v>
      </c>
      <c r="AS7" s="103"/>
      <c r="AT7" s="103"/>
      <c r="AU7" s="103">
        <v>1</v>
      </c>
      <c r="AV7" s="104">
        <v>19</v>
      </c>
      <c r="AW7" s="105">
        <f>IF(P7=0,"",IF(AV7=0,"",(AV7/P7)))</f>
        <v>0.13970588235294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34</v>
      </c>
      <c r="BF7" s="111">
        <f>IF(P7=0,"",IF(BE7=0,"",(BE7/P7)))</f>
        <v>0.25</v>
      </c>
      <c r="BG7" s="110">
        <v>1</v>
      </c>
      <c r="BH7" s="112">
        <f>IFERROR(BG7/BE7,"-")</f>
        <v>0.029411764705882</v>
      </c>
      <c r="BI7" s="113">
        <v>20000</v>
      </c>
      <c r="BJ7" s="114">
        <f>IFERROR(BI7/BE7,"-")</f>
        <v>588.23529411765</v>
      </c>
      <c r="BK7" s="115"/>
      <c r="BL7" s="115"/>
      <c r="BM7" s="115">
        <v>1</v>
      </c>
      <c r="BN7" s="117">
        <v>33</v>
      </c>
      <c r="BO7" s="118">
        <f>IF(P7=0,"",IF(BN7=0,"",(BN7/P7)))</f>
        <v>0.24264705882353</v>
      </c>
      <c r="BP7" s="119">
        <v>5</v>
      </c>
      <c r="BQ7" s="120">
        <f>IFERROR(BP7/BN7,"-")</f>
        <v>0.15151515151515</v>
      </c>
      <c r="BR7" s="121">
        <v>503000</v>
      </c>
      <c r="BS7" s="122">
        <f>IFERROR(BR7/BN7,"-")</f>
        <v>15242.424242424</v>
      </c>
      <c r="BT7" s="123">
        <v>2</v>
      </c>
      <c r="BU7" s="123"/>
      <c r="BV7" s="123">
        <v>3</v>
      </c>
      <c r="BW7" s="124">
        <v>7</v>
      </c>
      <c r="BX7" s="125">
        <f>IF(P7=0,"",IF(BW7=0,"",(BW7/P7)))</f>
        <v>0.051470588235294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3</v>
      </c>
      <c r="CG7" s="132">
        <f>IF(P7=0,"",IF(CF7=0,"",(CF7/P7)))</f>
        <v>0.022058823529412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594000</v>
      </c>
      <c r="CQ7" s="139">
        <v>468000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7.712</v>
      </c>
      <c r="B10" s="39"/>
      <c r="C10" s="39"/>
      <c r="D10" s="39"/>
      <c r="E10" s="39"/>
      <c r="F10" s="39"/>
      <c r="G10" s="40" t="s">
        <v>175</v>
      </c>
      <c r="H10" s="40"/>
      <c r="I10" s="40"/>
      <c r="J10" s="333">
        <f>SUM(J6:J9)</f>
        <v>125000</v>
      </c>
      <c r="K10" s="41">
        <f>SUM(K6:K9)</f>
        <v>0</v>
      </c>
      <c r="L10" s="41">
        <f>SUM(L6:L9)</f>
        <v>0</v>
      </c>
      <c r="M10" s="41">
        <f>SUM(M6:M9)</f>
        <v>524</v>
      </c>
      <c r="N10" s="41">
        <f>SUM(N6:N9)</f>
        <v>192</v>
      </c>
      <c r="O10" s="41">
        <f>SUM(O6:O9)</f>
        <v>2</v>
      </c>
      <c r="P10" s="41">
        <f>SUM(P6:P9)</f>
        <v>194</v>
      </c>
      <c r="Q10" s="42">
        <f>IFERROR(P10/M10,"-")</f>
        <v>0.37022900763359</v>
      </c>
      <c r="R10" s="76">
        <f>SUM(R6:R9)</f>
        <v>4</v>
      </c>
      <c r="S10" s="76">
        <f>SUM(S6:S9)</f>
        <v>62</v>
      </c>
      <c r="T10" s="42">
        <f>IFERROR(R10/P10,"-")</f>
        <v>0.020618556701031</v>
      </c>
      <c r="U10" s="338">
        <f>IFERROR(J10/P10,"-")</f>
        <v>644.32989690722</v>
      </c>
      <c r="V10" s="44">
        <f>SUM(V6:V9)</f>
        <v>5</v>
      </c>
      <c r="W10" s="42">
        <f>IFERROR(V10/P10,"-")</f>
        <v>0.025773195876289</v>
      </c>
      <c r="X10" s="333">
        <f>SUM(X6:X9)</f>
        <v>964000</v>
      </c>
      <c r="Y10" s="333">
        <f>IFERROR(X10/P10,"-")</f>
        <v>4969.0721649485</v>
      </c>
      <c r="Z10" s="333">
        <f>IFERROR(X10/V10,"-")</f>
        <v>192800</v>
      </c>
      <c r="AA10" s="333">
        <f>X10-J10</f>
        <v>839000</v>
      </c>
      <c r="AB10" s="45">
        <f>X10/J10</f>
        <v>7.712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176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177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178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179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0.84142394822006</v>
      </c>
      <c r="B6" s="347" t="s">
        <v>180</v>
      </c>
      <c r="C6" s="347" t="s">
        <v>181</v>
      </c>
      <c r="D6" s="347" t="s">
        <v>182</v>
      </c>
      <c r="E6" s="175" t="s">
        <v>183</v>
      </c>
      <c r="F6" s="175" t="s">
        <v>184</v>
      </c>
      <c r="G6" s="340">
        <v>463500</v>
      </c>
      <c r="H6" s="340">
        <v>1500</v>
      </c>
      <c r="I6" s="176">
        <v>0</v>
      </c>
      <c r="J6" s="176">
        <v>0</v>
      </c>
      <c r="K6" s="176">
        <v>1879</v>
      </c>
      <c r="L6" s="177">
        <v>309</v>
      </c>
      <c r="M6" s="178">
        <v>230</v>
      </c>
      <c r="N6" s="179">
        <f>IFERROR(L6/K6,"-")</f>
        <v>0.16444917509313</v>
      </c>
      <c r="O6" s="176">
        <v>5</v>
      </c>
      <c r="P6" s="176">
        <v>132</v>
      </c>
      <c r="Q6" s="179">
        <f>IFERROR(O6/L6,"-")</f>
        <v>0.016181229773463</v>
      </c>
      <c r="R6" s="180">
        <f>IFERROR(G6/SUM(L6:L6),"-")</f>
        <v>1500</v>
      </c>
      <c r="S6" s="181">
        <v>19</v>
      </c>
      <c r="T6" s="179">
        <f>IF(L6=0,"-",S6/L6)</f>
        <v>0.061488673139159</v>
      </c>
      <c r="U6" s="345">
        <v>390000</v>
      </c>
      <c r="V6" s="346">
        <f>IFERROR(U6/L6,"-")</f>
        <v>1262.1359223301</v>
      </c>
      <c r="W6" s="346">
        <f>IFERROR(U6/S6,"-")</f>
        <v>20526.315789474</v>
      </c>
      <c r="X6" s="340">
        <f>SUM(U6:U6)-SUM(G6:G6)</f>
        <v>-73500</v>
      </c>
      <c r="Y6" s="183">
        <f>SUM(U6:U6)/SUM(G6:G6)</f>
        <v>0.84142394822006</v>
      </c>
      <c r="AA6" s="184">
        <v>79</v>
      </c>
      <c r="AB6" s="185">
        <f>IF(L6=0,"",IF(AA6=0,"",(AA6/L6)))</f>
        <v>0.25566343042071</v>
      </c>
      <c r="AC6" s="184">
        <v>1</v>
      </c>
      <c r="AD6" s="186">
        <f>IFERROR(AC6/AA6,"-")</f>
        <v>0.012658227848101</v>
      </c>
      <c r="AE6" s="187">
        <v>1000</v>
      </c>
      <c r="AF6" s="188">
        <f>IFERROR(AE6/AA6,"-")</f>
        <v>12.658227848101</v>
      </c>
      <c r="AG6" s="189">
        <v>1</v>
      </c>
      <c r="AH6" s="189"/>
      <c r="AI6" s="189"/>
      <c r="AJ6" s="190">
        <v>82</v>
      </c>
      <c r="AK6" s="191">
        <f>IF(L6=0,"",IF(AJ6=0,"",(AJ6/L6)))</f>
        <v>0.26537216828479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23</v>
      </c>
      <c r="AT6" s="197">
        <f>IF(L6=0,"",IF(AS6=0,"",(AS6/L6)))</f>
        <v>0.074433656957929</v>
      </c>
      <c r="AU6" s="196">
        <v>1</v>
      </c>
      <c r="AV6" s="198">
        <f>IFERROR(AU6/AS6,"-")</f>
        <v>0.043478260869565</v>
      </c>
      <c r="AW6" s="199">
        <v>10000</v>
      </c>
      <c r="AX6" s="200">
        <f>IFERROR(AW6/AS6,"-")</f>
        <v>434.78260869565</v>
      </c>
      <c r="AY6" s="201">
        <v>1</v>
      </c>
      <c r="AZ6" s="201"/>
      <c r="BA6" s="201"/>
      <c r="BB6" s="202">
        <v>64</v>
      </c>
      <c r="BC6" s="203">
        <f>IF(L6=0,"",IF(BB6=0,"",(BB6/L6)))</f>
        <v>0.20711974110032</v>
      </c>
      <c r="BD6" s="202">
        <v>6</v>
      </c>
      <c r="BE6" s="204">
        <f>IFERROR(BD6/BB6,"-")</f>
        <v>0.09375</v>
      </c>
      <c r="BF6" s="205">
        <v>151000</v>
      </c>
      <c r="BG6" s="206">
        <f>IFERROR(BF6/BB6,"-")</f>
        <v>2359.375</v>
      </c>
      <c r="BH6" s="207">
        <v>1</v>
      </c>
      <c r="BI6" s="207">
        <v>2</v>
      </c>
      <c r="BJ6" s="207">
        <v>3</v>
      </c>
      <c r="BK6" s="208">
        <v>46</v>
      </c>
      <c r="BL6" s="209">
        <f>IF(L6=0,"",IF(BK6=0,"",(BK6/L6)))</f>
        <v>0.14886731391586</v>
      </c>
      <c r="BM6" s="210">
        <v>7</v>
      </c>
      <c r="BN6" s="211">
        <f>IFERROR(BM6/BK6,"-")</f>
        <v>0.15217391304348</v>
      </c>
      <c r="BO6" s="212">
        <v>174000</v>
      </c>
      <c r="BP6" s="213">
        <f>IFERROR(BO6/BK6,"-")</f>
        <v>3782.6086956522</v>
      </c>
      <c r="BQ6" s="214">
        <v>2</v>
      </c>
      <c r="BR6" s="214"/>
      <c r="BS6" s="214">
        <v>5</v>
      </c>
      <c r="BT6" s="215">
        <v>15</v>
      </c>
      <c r="BU6" s="216">
        <f>IF(L6=0,"",IF(BT6=0,"",(BT6/L6)))</f>
        <v>0.048543689320388</v>
      </c>
      <c r="BV6" s="217">
        <v>4</v>
      </c>
      <c r="BW6" s="218">
        <f>IFERROR(BV6/BT6,"-")</f>
        <v>0.26666666666667</v>
      </c>
      <c r="BX6" s="219">
        <v>54000</v>
      </c>
      <c r="BY6" s="220">
        <f>IFERROR(BX6/BT6,"-")</f>
        <v>3600</v>
      </c>
      <c r="BZ6" s="221">
        <v>2</v>
      </c>
      <c r="CA6" s="221"/>
      <c r="CB6" s="221">
        <v>2</v>
      </c>
      <c r="CC6" s="222"/>
      <c r="CD6" s="223">
        <f>IF(L6=0,"",IF(CC6=0,"",(CC6/L6)))</f>
        <v>0</v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19</v>
      </c>
      <c r="CM6" s="230">
        <v>390000</v>
      </c>
      <c r="CN6" s="230">
        <v>95000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185</v>
      </c>
      <c r="C7" s="347" t="s">
        <v>181</v>
      </c>
      <c r="D7" s="347" t="s">
        <v>186</v>
      </c>
      <c r="E7" s="175" t="s">
        <v>187</v>
      </c>
      <c r="F7" s="175" t="s">
        <v>184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188</v>
      </c>
      <c r="C8" s="347" t="s">
        <v>189</v>
      </c>
      <c r="D8" s="347" t="s">
        <v>190</v>
      </c>
      <c r="E8" s="175" t="s">
        <v>191</v>
      </c>
      <c r="F8" s="175" t="s">
        <v>184</v>
      </c>
      <c r="G8" s="340">
        <v>0</v>
      </c>
      <c r="H8" s="340">
        <v>2500</v>
      </c>
      <c r="I8" s="176">
        <v>0</v>
      </c>
      <c r="J8" s="176">
        <v>0</v>
      </c>
      <c r="K8" s="176">
        <v>575</v>
      </c>
      <c r="L8" s="177">
        <v>0</v>
      </c>
      <c r="M8" s="178">
        <v>0</v>
      </c>
      <c r="N8" s="179">
        <f>IFERROR(L8/K8,"-")</f>
        <v>0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192</v>
      </c>
      <c r="C9" s="347"/>
      <c r="D9" s="347" t="s">
        <v>193</v>
      </c>
      <c r="E9" s="175" t="s">
        <v>194</v>
      </c>
      <c r="F9" s="175" t="s">
        <v>184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5</v>
      </c>
      <c r="M9" s="178">
        <v>5</v>
      </c>
      <c r="N9" s="179" t="str">
        <f>IFERROR(L9/K9,"-")</f>
        <v>-</v>
      </c>
      <c r="O9" s="176">
        <v>0</v>
      </c>
      <c r="P9" s="176">
        <v>2</v>
      </c>
      <c r="Q9" s="179">
        <f>IFERROR(O9/L9,"-")</f>
        <v>0</v>
      </c>
      <c r="R9" s="180">
        <f>IFERROR(G9/SUM(L9:L9),"-")</f>
        <v>0</v>
      </c>
      <c r="S9" s="181">
        <v>0</v>
      </c>
      <c r="T9" s="179">
        <f>IF(L9=0,"-",S9/L9)</f>
        <v>0</v>
      </c>
      <c r="U9" s="345"/>
      <c r="V9" s="346">
        <f>IFERROR(U9/L9,"-")</f>
        <v>0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1</v>
      </c>
      <c r="AT9" s="197">
        <f>IF(L9=0,"",IF(AS9=0,"",(AS9/L9)))</f>
        <v>0.2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2</v>
      </c>
      <c r="BC9" s="203">
        <f>IF(L9=0,"",IF(BB9=0,"",(BB9/L9)))</f>
        <v>0.4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1</v>
      </c>
      <c r="BL9" s="209">
        <f>IF(L9=0,"",IF(BK9=0,"",(BK9/L9)))</f>
        <v>0.2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>
        <v>1</v>
      </c>
      <c r="BU9" s="216">
        <f>IF(L9=0,"",IF(BT9=0,"",(BT9/L9)))</f>
        <v>0.2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0.84142394822006</v>
      </c>
      <c r="B12" s="250"/>
      <c r="C12" s="250"/>
      <c r="D12" s="250"/>
      <c r="E12" s="251" t="s">
        <v>195</v>
      </c>
      <c r="F12" s="251"/>
      <c r="G12" s="343">
        <f>SUM(G6:G11)</f>
        <v>463500</v>
      </c>
      <c r="H12" s="343"/>
      <c r="I12" s="250">
        <f>SUM(I6:I11)</f>
        <v>0</v>
      </c>
      <c r="J12" s="250">
        <f>SUM(J6:J11)</f>
        <v>0</v>
      </c>
      <c r="K12" s="250">
        <f>SUM(K6:K11)</f>
        <v>2454</v>
      </c>
      <c r="L12" s="250">
        <f>SUM(L6:L11)</f>
        <v>314</v>
      </c>
      <c r="M12" s="250">
        <f>SUM(M6:M11)</f>
        <v>235</v>
      </c>
      <c r="N12" s="252">
        <f>IFERROR(L12/K12,"-")</f>
        <v>0.1279543602282</v>
      </c>
      <c r="O12" s="253">
        <f>SUM(O6:O11)</f>
        <v>5</v>
      </c>
      <c r="P12" s="253">
        <f>SUM(P6:P11)</f>
        <v>134</v>
      </c>
      <c r="Q12" s="252">
        <f>IFERROR(O12/L12,"-")</f>
        <v>0.015923566878981</v>
      </c>
      <c r="R12" s="254">
        <f>IFERROR(G12/L12,"-")</f>
        <v>1476.1146496815</v>
      </c>
      <c r="S12" s="255">
        <f>SUM(S6:S11)</f>
        <v>19</v>
      </c>
      <c r="T12" s="252">
        <f>IFERROR(S12/L12,"-")</f>
        <v>0.060509554140127</v>
      </c>
      <c r="U12" s="343">
        <f>SUM(U6:U11)</f>
        <v>390000</v>
      </c>
      <c r="V12" s="343">
        <f>IFERROR(U12/L12,"-")</f>
        <v>1242.0382165605</v>
      </c>
      <c r="W12" s="343">
        <f>IFERROR(U12/S12,"-")</f>
        <v>20526.315789474</v>
      </c>
      <c r="X12" s="343">
        <f>U12-G12</f>
        <v>-73500</v>
      </c>
      <c r="Y12" s="256">
        <f>U12/G12</f>
        <v>0.84142394822006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196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177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1.638447315393</v>
      </c>
      <c r="B6" s="347" t="s">
        <v>197</v>
      </c>
      <c r="C6" s="347" t="s">
        <v>198</v>
      </c>
      <c r="D6" s="347" t="s">
        <v>199</v>
      </c>
      <c r="E6" s="175" t="s">
        <v>200</v>
      </c>
      <c r="F6" s="175" t="s">
        <v>184</v>
      </c>
      <c r="G6" s="340">
        <v>674419</v>
      </c>
      <c r="H6" s="176">
        <v>0</v>
      </c>
      <c r="I6" s="176">
        <v>0</v>
      </c>
      <c r="J6" s="176">
        <v>52312</v>
      </c>
      <c r="K6" s="177">
        <v>252</v>
      </c>
      <c r="L6" s="179">
        <f>IFERROR(K6/J6,"-")</f>
        <v>0.0048172503440893</v>
      </c>
      <c r="M6" s="176">
        <v>8</v>
      </c>
      <c r="N6" s="176">
        <v>86</v>
      </c>
      <c r="O6" s="179">
        <f>IFERROR(M6/(K6),"-")</f>
        <v>0.031746031746032</v>
      </c>
      <c r="P6" s="180">
        <f>IFERROR(G6/SUM(K6:K6),"-")</f>
        <v>2676.2658730159</v>
      </c>
      <c r="Q6" s="181">
        <v>26</v>
      </c>
      <c r="R6" s="179">
        <f>IF(K6=0,"-",Q6/K6)</f>
        <v>0.1031746031746</v>
      </c>
      <c r="S6" s="345">
        <v>1105000</v>
      </c>
      <c r="T6" s="346">
        <f>IFERROR(S6/K6,"-")</f>
        <v>4384.9206349206</v>
      </c>
      <c r="U6" s="346">
        <f>IFERROR(S6/Q6,"-")</f>
        <v>42500</v>
      </c>
      <c r="V6" s="340">
        <f>SUM(S6:S6)-SUM(G6:G6)</f>
        <v>430581</v>
      </c>
      <c r="W6" s="183">
        <f>SUM(S6:S6)/SUM(G6:G6)</f>
        <v>1.638447315393</v>
      </c>
      <c r="Y6" s="184">
        <v>22</v>
      </c>
      <c r="Z6" s="185">
        <f>IF(K6=0,"",IF(Y6=0,"",(Y6/K6)))</f>
        <v>0.087301587301587</v>
      </c>
      <c r="AA6" s="184">
        <v>1</v>
      </c>
      <c r="AB6" s="186">
        <f>IFERROR(AA6/Y6,"-")</f>
        <v>0.045454545454545</v>
      </c>
      <c r="AC6" s="187">
        <v>5000</v>
      </c>
      <c r="AD6" s="188">
        <f>IFERROR(AC6/Y6,"-")</f>
        <v>227.27272727273</v>
      </c>
      <c r="AE6" s="189">
        <v>1</v>
      </c>
      <c r="AF6" s="189"/>
      <c r="AG6" s="189"/>
      <c r="AH6" s="190">
        <v>39</v>
      </c>
      <c r="AI6" s="191">
        <f>IF(K6=0,"",IF(AH6=0,"",(AH6/K6)))</f>
        <v>0.1547619047619</v>
      </c>
      <c r="AJ6" s="190">
        <v>2</v>
      </c>
      <c r="AK6" s="192">
        <f>IFERROR(AJ6/AH6,"-")</f>
        <v>0.051282051282051</v>
      </c>
      <c r="AL6" s="193">
        <v>18000</v>
      </c>
      <c r="AM6" s="194">
        <f>IFERROR(AL6/AH6,"-")</f>
        <v>461.53846153846</v>
      </c>
      <c r="AN6" s="195">
        <v>1</v>
      </c>
      <c r="AO6" s="195"/>
      <c r="AP6" s="195">
        <v>1</v>
      </c>
      <c r="AQ6" s="196">
        <v>42</v>
      </c>
      <c r="AR6" s="197">
        <f>IF(K6=0,"",IF(AQ6=0,"",(AQ6/K6)))</f>
        <v>0.16666666666667</v>
      </c>
      <c r="AS6" s="196">
        <v>1</v>
      </c>
      <c r="AT6" s="198">
        <f>IFERROR(AS6/AQ6,"-")</f>
        <v>0.023809523809524</v>
      </c>
      <c r="AU6" s="199">
        <v>3000</v>
      </c>
      <c r="AV6" s="200">
        <f>IFERROR(AU6/AQ6,"-")</f>
        <v>71.428571428571</v>
      </c>
      <c r="AW6" s="201">
        <v>1</v>
      </c>
      <c r="AX6" s="201"/>
      <c r="AY6" s="201"/>
      <c r="AZ6" s="202">
        <v>73</v>
      </c>
      <c r="BA6" s="203">
        <f>IF(K6=0,"",IF(AZ6=0,"",(AZ6/K6)))</f>
        <v>0.28968253968254</v>
      </c>
      <c r="BB6" s="202">
        <v>6</v>
      </c>
      <c r="BC6" s="204">
        <f>IFERROR(BB6/AZ6,"-")</f>
        <v>0.082191780821918</v>
      </c>
      <c r="BD6" s="205">
        <v>27000</v>
      </c>
      <c r="BE6" s="206">
        <f>IFERROR(BD6/AZ6,"-")</f>
        <v>369.86301369863</v>
      </c>
      <c r="BF6" s="207">
        <v>5</v>
      </c>
      <c r="BG6" s="207">
        <v>1</v>
      </c>
      <c r="BH6" s="207"/>
      <c r="BI6" s="208">
        <v>49</v>
      </c>
      <c r="BJ6" s="209">
        <f>IF(K6=0,"",IF(BI6=0,"",(BI6/K6)))</f>
        <v>0.19444444444444</v>
      </c>
      <c r="BK6" s="210">
        <v>8</v>
      </c>
      <c r="BL6" s="211">
        <f>IFERROR(BK6/BI6,"-")</f>
        <v>0.16326530612245</v>
      </c>
      <c r="BM6" s="212">
        <v>146000</v>
      </c>
      <c r="BN6" s="213">
        <f>IFERROR(BM6/BI6,"-")</f>
        <v>2979.5918367347</v>
      </c>
      <c r="BO6" s="214">
        <v>2</v>
      </c>
      <c r="BP6" s="214">
        <v>1</v>
      </c>
      <c r="BQ6" s="214">
        <v>5</v>
      </c>
      <c r="BR6" s="215">
        <v>22</v>
      </c>
      <c r="BS6" s="216">
        <f>IF(K6=0,"",IF(BR6=0,"",(BR6/K6)))</f>
        <v>0.087301587301587</v>
      </c>
      <c r="BT6" s="217">
        <v>6</v>
      </c>
      <c r="BU6" s="218">
        <f>IFERROR(BT6/BR6,"-")</f>
        <v>0.27272727272727</v>
      </c>
      <c r="BV6" s="219">
        <v>447000</v>
      </c>
      <c r="BW6" s="220">
        <f>IFERROR(BV6/BR6,"-")</f>
        <v>20318.181818182</v>
      </c>
      <c r="BX6" s="221">
        <v>1</v>
      </c>
      <c r="BY6" s="221"/>
      <c r="BZ6" s="221">
        <v>5</v>
      </c>
      <c r="CA6" s="222">
        <v>5</v>
      </c>
      <c r="CB6" s="223">
        <f>IF(K6=0,"",IF(CA6=0,"",(CA6/K6)))</f>
        <v>0.01984126984127</v>
      </c>
      <c r="CC6" s="224">
        <v>2</v>
      </c>
      <c r="CD6" s="225">
        <f>IFERROR(CC6/CA6,"-")</f>
        <v>0.4</v>
      </c>
      <c r="CE6" s="226">
        <v>459000</v>
      </c>
      <c r="CF6" s="227">
        <f>IFERROR(CE6/CA6,"-")</f>
        <v>91800</v>
      </c>
      <c r="CG6" s="228">
        <v>1</v>
      </c>
      <c r="CH6" s="228"/>
      <c r="CI6" s="228">
        <v>1</v>
      </c>
      <c r="CJ6" s="229">
        <v>26</v>
      </c>
      <c r="CK6" s="230">
        <v>1105000</v>
      </c>
      <c r="CL6" s="230">
        <v>456000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2.7081654808581</v>
      </c>
      <c r="B7" s="347" t="s">
        <v>201</v>
      </c>
      <c r="C7" s="347" t="s">
        <v>181</v>
      </c>
      <c r="D7" s="347" t="s">
        <v>202</v>
      </c>
      <c r="E7" s="175" t="s">
        <v>203</v>
      </c>
      <c r="F7" s="175" t="s">
        <v>184</v>
      </c>
      <c r="G7" s="340">
        <v>7244705</v>
      </c>
      <c r="H7" s="176">
        <v>0</v>
      </c>
      <c r="I7" s="176">
        <v>0</v>
      </c>
      <c r="J7" s="176">
        <v>301832</v>
      </c>
      <c r="K7" s="177">
        <v>3780</v>
      </c>
      <c r="L7" s="179">
        <f>IFERROR(K7/J7,"-")</f>
        <v>0.012523523019428</v>
      </c>
      <c r="M7" s="176">
        <v>99</v>
      </c>
      <c r="N7" s="176">
        <v>1707</v>
      </c>
      <c r="O7" s="179">
        <f>IFERROR(M7/(K7),"-")</f>
        <v>0.026190476190476</v>
      </c>
      <c r="P7" s="180">
        <f>IFERROR(G7/SUM(K7:K7),"-")</f>
        <v>1916.5886243386</v>
      </c>
      <c r="Q7" s="181">
        <v>476</v>
      </c>
      <c r="R7" s="179">
        <f>IF(K7=0,"-",Q7/K7)</f>
        <v>0.12592592592593</v>
      </c>
      <c r="S7" s="345">
        <v>19619860</v>
      </c>
      <c r="T7" s="346">
        <f>IFERROR(S7/K7,"-")</f>
        <v>5190.4391534392</v>
      </c>
      <c r="U7" s="346">
        <f>IFERROR(S7/Q7,"-")</f>
        <v>41218.193277311</v>
      </c>
      <c r="V7" s="340">
        <f>SUM(S7:S7)-SUM(G7:G7)</f>
        <v>12375155</v>
      </c>
      <c r="W7" s="183">
        <f>SUM(S7:S7)/SUM(G7:G7)</f>
        <v>2.7081654808581</v>
      </c>
      <c r="Y7" s="184">
        <v>45</v>
      </c>
      <c r="Z7" s="185">
        <f>IF(K7=0,"",IF(Y7=0,"",(Y7/K7)))</f>
        <v>0.011904761904762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16</v>
      </c>
      <c r="AI7" s="191">
        <f>IF(K7=0,"",IF(AH7=0,"",(AH7/K7)))</f>
        <v>0.0042328042328042</v>
      </c>
      <c r="AJ7" s="190">
        <v>1</v>
      </c>
      <c r="AK7" s="192">
        <f>IFERROR(AJ7/AH7,"-")</f>
        <v>0.0625</v>
      </c>
      <c r="AL7" s="193">
        <v>3000</v>
      </c>
      <c r="AM7" s="194">
        <f>IFERROR(AL7/AH7,"-")</f>
        <v>187.5</v>
      </c>
      <c r="AN7" s="195">
        <v>1</v>
      </c>
      <c r="AO7" s="195"/>
      <c r="AP7" s="195"/>
      <c r="AQ7" s="196">
        <v>108</v>
      </c>
      <c r="AR7" s="197">
        <f>IF(K7=0,"",IF(AQ7=0,"",(AQ7/K7)))</f>
        <v>0.028571428571429</v>
      </c>
      <c r="AS7" s="196">
        <v>8</v>
      </c>
      <c r="AT7" s="198">
        <f>IFERROR(AS7/AQ7,"-")</f>
        <v>0.074074074074074</v>
      </c>
      <c r="AU7" s="199">
        <v>86000</v>
      </c>
      <c r="AV7" s="200">
        <f>IFERROR(AU7/AQ7,"-")</f>
        <v>796.2962962963</v>
      </c>
      <c r="AW7" s="201">
        <v>3</v>
      </c>
      <c r="AX7" s="201">
        <v>3</v>
      </c>
      <c r="AY7" s="201">
        <v>2</v>
      </c>
      <c r="AZ7" s="202">
        <v>1778</v>
      </c>
      <c r="BA7" s="203">
        <f>IF(K7=0,"",IF(AZ7=0,"",(AZ7/K7)))</f>
        <v>0.47037037037037</v>
      </c>
      <c r="BB7" s="202">
        <v>179</v>
      </c>
      <c r="BC7" s="204">
        <f>IFERROR(BB7/AZ7,"-")</f>
        <v>0.10067491563555</v>
      </c>
      <c r="BD7" s="205">
        <v>4492000</v>
      </c>
      <c r="BE7" s="206">
        <f>IFERROR(BD7/AZ7,"-")</f>
        <v>2526.4341957255</v>
      </c>
      <c r="BF7" s="207">
        <v>79</v>
      </c>
      <c r="BG7" s="207">
        <v>38</v>
      </c>
      <c r="BH7" s="207">
        <v>62</v>
      </c>
      <c r="BI7" s="208">
        <v>1466</v>
      </c>
      <c r="BJ7" s="209">
        <f>IF(K7=0,"",IF(BI7=0,"",(BI7/K7)))</f>
        <v>0.38783068783069</v>
      </c>
      <c r="BK7" s="210">
        <v>210</v>
      </c>
      <c r="BL7" s="211">
        <f>IFERROR(BK7/BI7,"-")</f>
        <v>0.14324693042292</v>
      </c>
      <c r="BM7" s="212">
        <v>7197000</v>
      </c>
      <c r="BN7" s="213">
        <f>IFERROR(BM7/BI7,"-")</f>
        <v>4909.2769440655</v>
      </c>
      <c r="BO7" s="214">
        <v>82</v>
      </c>
      <c r="BP7" s="214">
        <v>41</v>
      </c>
      <c r="BQ7" s="214">
        <v>87</v>
      </c>
      <c r="BR7" s="215">
        <v>331</v>
      </c>
      <c r="BS7" s="216">
        <f>IF(K7=0,"",IF(BR7=0,"",(BR7/K7)))</f>
        <v>0.087566137566138</v>
      </c>
      <c r="BT7" s="217">
        <v>73</v>
      </c>
      <c r="BU7" s="218">
        <f>IFERROR(BT7/BR7,"-")</f>
        <v>0.22054380664653</v>
      </c>
      <c r="BV7" s="219">
        <v>7208560</v>
      </c>
      <c r="BW7" s="220">
        <f>IFERROR(BV7/BR7,"-")</f>
        <v>21778.126888218</v>
      </c>
      <c r="BX7" s="221">
        <v>20</v>
      </c>
      <c r="BY7" s="221">
        <v>7</v>
      </c>
      <c r="BZ7" s="221">
        <v>46</v>
      </c>
      <c r="CA7" s="222">
        <v>36</v>
      </c>
      <c r="CB7" s="223">
        <f>IF(K7=0,"",IF(CA7=0,"",(CA7/K7)))</f>
        <v>0.0095238095238095</v>
      </c>
      <c r="CC7" s="224">
        <v>5</v>
      </c>
      <c r="CD7" s="225">
        <f>IFERROR(CC7/CA7,"-")</f>
        <v>0.13888888888889</v>
      </c>
      <c r="CE7" s="226">
        <v>633300</v>
      </c>
      <c r="CF7" s="227">
        <f>IFERROR(CE7/CA7,"-")</f>
        <v>17591.666666667</v>
      </c>
      <c r="CG7" s="228">
        <v>2</v>
      </c>
      <c r="CH7" s="228"/>
      <c r="CI7" s="228">
        <v>3</v>
      </c>
      <c r="CJ7" s="229">
        <v>476</v>
      </c>
      <c r="CK7" s="230">
        <v>19619860</v>
      </c>
      <c r="CL7" s="230">
        <v>2065000</v>
      </c>
      <c r="CM7" s="230">
        <v>24000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4.091816267725</v>
      </c>
      <c r="B8" s="347" t="s">
        <v>204</v>
      </c>
      <c r="C8" s="347" t="s">
        <v>181</v>
      </c>
      <c r="D8" s="347" t="s">
        <v>202</v>
      </c>
      <c r="E8" s="175" t="s">
        <v>205</v>
      </c>
      <c r="F8" s="175" t="s">
        <v>184</v>
      </c>
      <c r="G8" s="340">
        <v>2005222</v>
      </c>
      <c r="H8" s="176">
        <v>0</v>
      </c>
      <c r="I8" s="176">
        <v>0</v>
      </c>
      <c r="J8" s="176">
        <v>134155</v>
      </c>
      <c r="K8" s="177">
        <v>820</v>
      </c>
      <c r="L8" s="179">
        <f>IFERROR(K8/J8,"-")</f>
        <v>0.0061123327494316</v>
      </c>
      <c r="M8" s="176">
        <v>32</v>
      </c>
      <c r="N8" s="176">
        <v>338</v>
      </c>
      <c r="O8" s="179">
        <f>IFERROR(M8/(K8),"-")</f>
        <v>0.039024390243902</v>
      </c>
      <c r="P8" s="180">
        <f>IFERROR(G8/SUM(K8:K8),"-")</f>
        <v>2445.3926829268</v>
      </c>
      <c r="Q8" s="181">
        <v>122</v>
      </c>
      <c r="R8" s="179">
        <f>IF(K8=0,"-",Q8/K8)</f>
        <v>0.14878048780488</v>
      </c>
      <c r="S8" s="345">
        <v>8205000</v>
      </c>
      <c r="T8" s="346">
        <f>IFERROR(S8/K8,"-")</f>
        <v>10006.097560976</v>
      </c>
      <c r="U8" s="346">
        <f>IFERROR(S8/Q8,"-")</f>
        <v>67254.098360656</v>
      </c>
      <c r="V8" s="340">
        <f>SUM(S8:S8)-SUM(G8:G8)</f>
        <v>6199778</v>
      </c>
      <c r="W8" s="183">
        <f>SUM(S8:S8)/SUM(G8:G8)</f>
        <v>4.091816267725</v>
      </c>
      <c r="Y8" s="184">
        <v>8</v>
      </c>
      <c r="Z8" s="185">
        <f>IF(K8=0,"",IF(Y8=0,"",(Y8/K8)))</f>
        <v>0.0097560975609756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9</v>
      </c>
      <c r="AI8" s="191">
        <f>IF(K8=0,"",IF(AH8=0,"",(AH8/K8)))</f>
        <v>0.010975609756098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37</v>
      </c>
      <c r="AR8" s="197">
        <f>IF(K8=0,"",IF(AQ8=0,"",(AQ8/K8)))</f>
        <v>0.045121951219512</v>
      </c>
      <c r="AS8" s="196">
        <v>4</v>
      </c>
      <c r="AT8" s="198">
        <f>IFERROR(AS8/AQ8,"-")</f>
        <v>0.10810810810811</v>
      </c>
      <c r="AU8" s="199">
        <v>22000</v>
      </c>
      <c r="AV8" s="200">
        <f>IFERROR(AU8/AQ8,"-")</f>
        <v>594.59459459459</v>
      </c>
      <c r="AW8" s="201">
        <v>1</v>
      </c>
      <c r="AX8" s="201">
        <v>2</v>
      </c>
      <c r="AY8" s="201">
        <v>1</v>
      </c>
      <c r="AZ8" s="202">
        <v>254</v>
      </c>
      <c r="BA8" s="203">
        <f>IF(K8=0,"",IF(AZ8=0,"",(AZ8/K8)))</f>
        <v>0.30975609756098</v>
      </c>
      <c r="BB8" s="202">
        <v>29</v>
      </c>
      <c r="BC8" s="204">
        <f>IFERROR(BB8/AZ8,"-")</f>
        <v>0.11417322834646</v>
      </c>
      <c r="BD8" s="205">
        <v>995000</v>
      </c>
      <c r="BE8" s="206">
        <f>IFERROR(BD8/AZ8,"-")</f>
        <v>3917.3228346457</v>
      </c>
      <c r="BF8" s="207">
        <v>14</v>
      </c>
      <c r="BG8" s="207">
        <v>8</v>
      </c>
      <c r="BH8" s="207">
        <v>7</v>
      </c>
      <c r="BI8" s="208">
        <v>334</v>
      </c>
      <c r="BJ8" s="209">
        <f>IF(K8=0,"",IF(BI8=0,"",(BI8/K8)))</f>
        <v>0.40731707317073</v>
      </c>
      <c r="BK8" s="210">
        <v>48</v>
      </c>
      <c r="BL8" s="211">
        <f>IFERROR(BK8/BI8,"-")</f>
        <v>0.1437125748503</v>
      </c>
      <c r="BM8" s="212">
        <v>1694000</v>
      </c>
      <c r="BN8" s="213">
        <f>IFERROR(BM8/BI8,"-")</f>
        <v>5071.8562874251</v>
      </c>
      <c r="BO8" s="214">
        <v>21</v>
      </c>
      <c r="BP8" s="214">
        <v>5</v>
      </c>
      <c r="BQ8" s="214">
        <v>22</v>
      </c>
      <c r="BR8" s="215">
        <v>148</v>
      </c>
      <c r="BS8" s="216">
        <f>IF(K8=0,"",IF(BR8=0,"",(BR8/K8)))</f>
        <v>0.18048780487805</v>
      </c>
      <c r="BT8" s="217">
        <v>32</v>
      </c>
      <c r="BU8" s="218">
        <f>IFERROR(BT8/BR8,"-")</f>
        <v>0.21621621621622</v>
      </c>
      <c r="BV8" s="219">
        <v>4890000</v>
      </c>
      <c r="BW8" s="220">
        <f>IFERROR(BV8/BR8,"-")</f>
        <v>33040.540540541</v>
      </c>
      <c r="BX8" s="221">
        <v>10</v>
      </c>
      <c r="BY8" s="221">
        <v>3</v>
      </c>
      <c r="BZ8" s="221">
        <v>19</v>
      </c>
      <c r="CA8" s="222">
        <v>30</v>
      </c>
      <c r="CB8" s="223">
        <f>IF(K8=0,"",IF(CA8=0,"",(CA8/K8)))</f>
        <v>0.036585365853659</v>
      </c>
      <c r="CC8" s="224">
        <v>9</v>
      </c>
      <c r="CD8" s="225">
        <f>IFERROR(CC8/CA8,"-")</f>
        <v>0.3</v>
      </c>
      <c r="CE8" s="226">
        <v>604000</v>
      </c>
      <c r="CF8" s="227">
        <f>IFERROR(CE8/CA8,"-")</f>
        <v>20133.333333333</v>
      </c>
      <c r="CG8" s="228">
        <v>2</v>
      </c>
      <c r="CH8" s="228">
        <v>3</v>
      </c>
      <c r="CI8" s="228">
        <v>4</v>
      </c>
      <c r="CJ8" s="229">
        <v>122</v>
      </c>
      <c r="CK8" s="230">
        <v>8205000</v>
      </c>
      <c r="CL8" s="230">
        <v>2280000</v>
      </c>
      <c r="CM8" s="230">
        <v>15000</v>
      </c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2.6542464442811</v>
      </c>
      <c r="B9" s="347" t="s">
        <v>206</v>
      </c>
      <c r="C9" s="347" t="s">
        <v>181</v>
      </c>
      <c r="D9" s="347" t="s">
        <v>202</v>
      </c>
      <c r="E9" s="175" t="s">
        <v>207</v>
      </c>
      <c r="F9" s="175" t="s">
        <v>184</v>
      </c>
      <c r="G9" s="340">
        <v>1371312</v>
      </c>
      <c r="H9" s="176">
        <v>0</v>
      </c>
      <c r="I9" s="176">
        <v>0</v>
      </c>
      <c r="J9" s="176">
        <v>38295</v>
      </c>
      <c r="K9" s="177">
        <v>449</v>
      </c>
      <c r="L9" s="179">
        <f>IFERROR(K9/J9,"-")</f>
        <v>0.011724768246507</v>
      </c>
      <c r="M9" s="176">
        <v>10</v>
      </c>
      <c r="N9" s="176">
        <v>194</v>
      </c>
      <c r="O9" s="179">
        <f>IFERROR(M9/(K9),"-")</f>
        <v>0.022271714922049</v>
      </c>
      <c r="P9" s="180">
        <f>IFERROR(G9/SUM(K9:K9),"-")</f>
        <v>3054.1469933185</v>
      </c>
      <c r="Q9" s="181">
        <v>61</v>
      </c>
      <c r="R9" s="179">
        <f>IF(K9=0,"-",Q9/K9)</f>
        <v>0.1358574610245</v>
      </c>
      <c r="S9" s="345">
        <v>3639800</v>
      </c>
      <c r="T9" s="346">
        <f>IFERROR(S9/K9,"-")</f>
        <v>8106.4587973274</v>
      </c>
      <c r="U9" s="346">
        <f>IFERROR(S9/Q9,"-")</f>
        <v>59668.852459016</v>
      </c>
      <c r="V9" s="340">
        <f>SUM(S9:S9)-SUM(G9:G9)</f>
        <v>2268488</v>
      </c>
      <c r="W9" s="183">
        <f>SUM(S9:S9)/SUM(G9:G9)</f>
        <v>2.6542464442811</v>
      </c>
      <c r="Y9" s="184">
        <v>26</v>
      </c>
      <c r="Z9" s="185">
        <f>IF(K9=0,"",IF(Y9=0,"",(Y9/K9)))</f>
        <v>0.057906458797327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44</v>
      </c>
      <c r="AI9" s="191">
        <f>IF(K9=0,"",IF(AH9=0,"",(AH9/K9)))</f>
        <v>0.097995545657016</v>
      </c>
      <c r="AJ9" s="190">
        <v>1</v>
      </c>
      <c r="AK9" s="192">
        <f>IFERROR(AJ9/AH9,"-")</f>
        <v>0.022727272727273</v>
      </c>
      <c r="AL9" s="193">
        <v>5000</v>
      </c>
      <c r="AM9" s="194">
        <f>IFERROR(AL9/AH9,"-")</f>
        <v>113.63636363636</v>
      </c>
      <c r="AN9" s="195">
        <v>1</v>
      </c>
      <c r="AO9" s="195"/>
      <c r="AP9" s="195"/>
      <c r="AQ9" s="196">
        <v>28</v>
      </c>
      <c r="AR9" s="197">
        <f>IF(K9=0,"",IF(AQ9=0,"",(AQ9/K9)))</f>
        <v>0.062360801781737</v>
      </c>
      <c r="AS9" s="196">
        <v>2</v>
      </c>
      <c r="AT9" s="198">
        <f>IFERROR(AS9/AQ9,"-")</f>
        <v>0.071428571428571</v>
      </c>
      <c r="AU9" s="199">
        <v>6000</v>
      </c>
      <c r="AV9" s="200">
        <f>IFERROR(AU9/AQ9,"-")</f>
        <v>214.28571428571</v>
      </c>
      <c r="AW9" s="201">
        <v>2</v>
      </c>
      <c r="AX9" s="201"/>
      <c r="AY9" s="201"/>
      <c r="AZ9" s="202">
        <v>115</v>
      </c>
      <c r="BA9" s="203">
        <f>IF(K9=0,"",IF(AZ9=0,"",(AZ9/K9)))</f>
        <v>0.25612472160356</v>
      </c>
      <c r="BB9" s="202">
        <v>12</v>
      </c>
      <c r="BC9" s="204">
        <f>IFERROR(BB9/AZ9,"-")</f>
        <v>0.10434782608696</v>
      </c>
      <c r="BD9" s="205">
        <v>88000</v>
      </c>
      <c r="BE9" s="206">
        <f>IFERROR(BD9/AZ9,"-")</f>
        <v>765.21739130435</v>
      </c>
      <c r="BF9" s="207">
        <v>9</v>
      </c>
      <c r="BG9" s="207">
        <v>1</v>
      </c>
      <c r="BH9" s="207">
        <v>2</v>
      </c>
      <c r="BI9" s="208">
        <v>174</v>
      </c>
      <c r="BJ9" s="209">
        <f>IF(K9=0,"",IF(BI9=0,"",(BI9/K9)))</f>
        <v>0.38752783964365</v>
      </c>
      <c r="BK9" s="210">
        <v>29</v>
      </c>
      <c r="BL9" s="211">
        <f>IFERROR(BK9/BI9,"-")</f>
        <v>0.16666666666667</v>
      </c>
      <c r="BM9" s="212">
        <v>1768800</v>
      </c>
      <c r="BN9" s="213">
        <f>IFERROR(BM9/BI9,"-")</f>
        <v>10165.517241379</v>
      </c>
      <c r="BO9" s="214">
        <v>8</v>
      </c>
      <c r="BP9" s="214">
        <v>6</v>
      </c>
      <c r="BQ9" s="214">
        <v>15</v>
      </c>
      <c r="BR9" s="215">
        <v>55</v>
      </c>
      <c r="BS9" s="216">
        <f>IF(K9=0,"",IF(BR9=0,"",(BR9/K9)))</f>
        <v>0.12249443207127</v>
      </c>
      <c r="BT9" s="217">
        <v>12</v>
      </c>
      <c r="BU9" s="218">
        <f>IFERROR(BT9/BR9,"-")</f>
        <v>0.21818181818182</v>
      </c>
      <c r="BV9" s="219">
        <v>1740000</v>
      </c>
      <c r="BW9" s="220">
        <f>IFERROR(BV9/BR9,"-")</f>
        <v>31636.363636364</v>
      </c>
      <c r="BX9" s="221">
        <v>3</v>
      </c>
      <c r="BY9" s="221">
        <v>5</v>
      </c>
      <c r="BZ9" s="221">
        <v>4</v>
      </c>
      <c r="CA9" s="222">
        <v>7</v>
      </c>
      <c r="CB9" s="223">
        <f>IF(K9=0,"",IF(CA9=0,"",(CA9/K9)))</f>
        <v>0.015590200445434</v>
      </c>
      <c r="CC9" s="224">
        <v>5</v>
      </c>
      <c r="CD9" s="225">
        <f>IFERROR(CC9/CA9,"-")</f>
        <v>0.71428571428571</v>
      </c>
      <c r="CE9" s="226">
        <v>32000</v>
      </c>
      <c r="CF9" s="227">
        <f>IFERROR(CE9/CA9,"-")</f>
        <v>4571.4285714286</v>
      </c>
      <c r="CG9" s="228">
        <v>2</v>
      </c>
      <c r="CH9" s="228">
        <v>1</v>
      </c>
      <c r="CI9" s="228">
        <v>2</v>
      </c>
      <c r="CJ9" s="229">
        <v>61</v>
      </c>
      <c r="CK9" s="230">
        <v>3639800</v>
      </c>
      <c r="CL9" s="230">
        <v>1370000</v>
      </c>
      <c r="CM9" s="230">
        <v>53000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208</v>
      </c>
      <c r="F12" s="251"/>
      <c r="G12" s="343">
        <f>SUM(G6:G11)</f>
        <v>11295658</v>
      </c>
      <c r="H12" s="250">
        <f>SUM(H6:H11)</f>
        <v>0</v>
      </c>
      <c r="I12" s="250">
        <f>SUM(I6:I11)</f>
        <v>0</v>
      </c>
      <c r="J12" s="250">
        <f>SUM(J6:J11)</f>
        <v>526594</v>
      </c>
      <c r="K12" s="250">
        <f>SUM(K6:K11)</f>
        <v>5301</v>
      </c>
      <c r="L12" s="252">
        <f>IFERROR(K12/J12,"-")</f>
        <v>0.010066578806443</v>
      </c>
      <c r="M12" s="253">
        <f>SUM(M6:M11)</f>
        <v>149</v>
      </c>
      <c r="N12" s="253">
        <f>SUM(N6:N11)</f>
        <v>2325</v>
      </c>
      <c r="O12" s="252">
        <f>IFERROR(M12/K12,"-")</f>
        <v>0.028107904169025</v>
      </c>
      <c r="P12" s="254">
        <f>IFERROR(G12/K12,"-")</f>
        <v>2130.8541784569</v>
      </c>
      <c r="Q12" s="255">
        <f>SUM(Q6:Q11)</f>
        <v>685</v>
      </c>
      <c r="R12" s="252">
        <f>IFERROR(Q12/K12,"-")</f>
        <v>0.12922090171666</v>
      </c>
      <c r="S12" s="343">
        <f>SUM(S6:S11)</f>
        <v>32569660</v>
      </c>
      <c r="T12" s="343">
        <f>IFERROR(S12/K12,"-")</f>
        <v>6144.0596113941</v>
      </c>
      <c r="U12" s="343">
        <f>IFERROR(S12/Q12,"-")</f>
        <v>47546.948905109</v>
      </c>
      <c r="V12" s="343">
        <f>S12-G12</f>
        <v>21274002</v>
      </c>
      <c r="W12" s="256">
        <f>S12/G12</f>
        <v>2.8833787283574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209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177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210</v>
      </c>
      <c r="C6" s="347" t="s">
        <v>211</v>
      </c>
      <c r="D6" s="347" t="s">
        <v>212</v>
      </c>
      <c r="E6" s="175" t="s">
        <v>213</v>
      </c>
      <c r="F6" s="175" t="s">
        <v>184</v>
      </c>
      <c r="G6" s="340">
        <v>0</v>
      </c>
      <c r="H6" s="176">
        <v>0</v>
      </c>
      <c r="I6" s="176">
        <v>0</v>
      </c>
      <c r="J6" s="176">
        <v>0</v>
      </c>
      <c r="K6" s="177">
        <v>2</v>
      </c>
      <c r="L6" s="179" t="str">
        <f>IFERROR(K6/J6,"-")</f>
        <v>-</v>
      </c>
      <c r="M6" s="176">
        <v>0</v>
      </c>
      <c r="N6" s="176">
        <v>1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>
        <f>IF(K6=0,"",IF(AH6=0,"",(AH6/K6)))</f>
        <v>0</v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>
        <v>1</v>
      </c>
      <c r="AR6" s="197">
        <f>IF(K6=0,"",IF(AQ6=0,"",(AQ6/K6)))</f>
        <v>0.5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</v>
      </c>
      <c r="BA6" s="203">
        <f>IF(K6=0,"",IF(AZ6=0,"",(AZ6/K6)))</f>
        <v>0.5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214</v>
      </c>
      <c r="C7" s="347" t="s">
        <v>211</v>
      </c>
      <c r="D7" s="347" t="s">
        <v>212</v>
      </c>
      <c r="E7" s="175" t="s">
        <v>215</v>
      </c>
      <c r="F7" s="175" t="s">
        <v>184</v>
      </c>
      <c r="G7" s="340">
        <v>0</v>
      </c>
      <c r="H7" s="176">
        <v>0</v>
      </c>
      <c r="I7" s="176">
        <v>0</v>
      </c>
      <c r="J7" s="176">
        <v>0</v>
      </c>
      <c r="K7" s="177">
        <v>52</v>
      </c>
      <c r="L7" s="179" t="str">
        <f>IFERROR(K7/J7,"-")</f>
        <v>-</v>
      </c>
      <c r="M7" s="176">
        <v>1</v>
      </c>
      <c r="N7" s="176">
        <v>7</v>
      </c>
      <c r="O7" s="179">
        <f>IFERROR(M7/(K7),"-")</f>
        <v>0.019230769230769</v>
      </c>
      <c r="P7" s="180">
        <f>IFERROR(G7/SUM(K7:K7),"-")</f>
        <v>0</v>
      </c>
      <c r="Q7" s="181">
        <v>5</v>
      </c>
      <c r="R7" s="179">
        <f>IF(K7=0,"-",Q7/K7)</f>
        <v>0.096153846153846</v>
      </c>
      <c r="S7" s="345">
        <v>43000</v>
      </c>
      <c r="T7" s="346">
        <f>IFERROR(S7/K7,"-")</f>
        <v>826.92307692308</v>
      </c>
      <c r="U7" s="346">
        <f>IFERROR(S7/Q7,"-")</f>
        <v>8600</v>
      </c>
      <c r="V7" s="340">
        <f>SUM(S7:S7)-SUM(G7:G7)</f>
        <v>43000</v>
      </c>
      <c r="W7" s="183" t="str">
        <f>SUM(S7:S7)/SUM(G7:G7)</f>
        <v>0</v>
      </c>
      <c r="Y7" s="184">
        <v>10</v>
      </c>
      <c r="Z7" s="185">
        <f>IF(K7=0,"",IF(Y7=0,"",(Y7/K7)))</f>
        <v>0.19230769230769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18</v>
      </c>
      <c r="AI7" s="191">
        <f>IF(K7=0,"",IF(AH7=0,"",(AH7/K7)))</f>
        <v>0.34615384615385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3</v>
      </c>
      <c r="AR7" s="197">
        <f>IF(K7=0,"",IF(AQ7=0,"",(AQ7/K7)))</f>
        <v>0.057692307692308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13</v>
      </c>
      <c r="BA7" s="203">
        <f>IF(K7=0,"",IF(AZ7=0,"",(AZ7/K7)))</f>
        <v>0.25</v>
      </c>
      <c r="BB7" s="202">
        <v>2</v>
      </c>
      <c r="BC7" s="204">
        <f>IFERROR(BB7/AZ7,"-")</f>
        <v>0.15384615384615</v>
      </c>
      <c r="BD7" s="205">
        <v>9000</v>
      </c>
      <c r="BE7" s="206">
        <f>IFERROR(BD7/AZ7,"-")</f>
        <v>692.30769230769</v>
      </c>
      <c r="BF7" s="207">
        <v>1</v>
      </c>
      <c r="BG7" s="207">
        <v>1</v>
      </c>
      <c r="BH7" s="207"/>
      <c r="BI7" s="208">
        <v>7</v>
      </c>
      <c r="BJ7" s="209">
        <f>IF(K7=0,"",IF(BI7=0,"",(BI7/K7)))</f>
        <v>0.13461538461538</v>
      </c>
      <c r="BK7" s="210">
        <v>3</v>
      </c>
      <c r="BL7" s="211">
        <f>IFERROR(BK7/BI7,"-")</f>
        <v>0.42857142857143</v>
      </c>
      <c r="BM7" s="212">
        <v>34000</v>
      </c>
      <c r="BN7" s="213">
        <f>IFERROR(BM7/BI7,"-")</f>
        <v>4857.1428571429</v>
      </c>
      <c r="BO7" s="214">
        <v>2</v>
      </c>
      <c r="BP7" s="214"/>
      <c r="BQ7" s="214">
        <v>1</v>
      </c>
      <c r="BR7" s="215">
        <v>1</v>
      </c>
      <c r="BS7" s="216">
        <f>IF(K7=0,"",IF(BR7=0,"",(BR7/K7)))</f>
        <v>0.019230769230769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5</v>
      </c>
      <c r="CK7" s="230">
        <v>43000</v>
      </c>
      <c r="CL7" s="230">
        <v>28000</v>
      </c>
      <c r="CM7" s="230">
        <v>6000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216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54</v>
      </c>
      <c r="L10" s="252" t="str">
        <f>IFERROR(K10/J10,"-")</f>
        <v>-</v>
      </c>
      <c r="M10" s="253">
        <f>SUM(M6:M9)</f>
        <v>1</v>
      </c>
      <c r="N10" s="253">
        <f>SUM(N6:N9)</f>
        <v>8</v>
      </c>
      <c r="O10" s="252">
        <f>IFERROR(M10/K10,"-")</f>
        <v>0.018518518518519</v>
      </c>
      <c r="P10" s="254">
        <f>IFERROR(G10/K10,"-")</f>
        <v>0</v>
      </c>
      <c r="Q10" s="255">
        <f>SUM(Q6:Q9)</f>
        <v>5</v>
      </c>
      <c r="R10" s="252">
        <f>IFERROR(Q10/K10,"-")</f>
        <v>0.092592592592593</v>
      </c>
      <c r="S10" s="343">
        <f>SUM(S6:S9)</f>
        <v>43000</v>
      </c>
      <c r="T10" s="343">
        <f>IFERROR(S10/K10,"-")</f>
        <v>796.2962962963</v>
      </c>
      <c r="U10" s="343">
        <f>IFERROR(S10/Q10,"-")</f>
        <v>8600</v>
      </c>
      <c r="V10" s="343">
        <f>S10-G10</f>
        <v>43000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