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<sst xmlns="http://schemas.openxmlformats.org/spreadsheetml/2006/main" uniqueCount="238">
  <si>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</si>
  <si>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</si>
  <si>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</si>
  <si>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</si>
  <si>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</si>
  <si>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</si>
  <si>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</si>
  <si>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</si>
  <si>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</si>
  <si>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</si>
  <si>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</si>
  <si>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</si>
  <si>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</si>
  <si>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</si>
  <si>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</si>
  <si>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</si>
  <si>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</si>
  <si>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</si>
  <si>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</si>
  <si>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</si>
  <si>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</si>
  <si>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</si>
  <si>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</si>
  <si>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</si>
  <si>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</si>
  <si>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</si>
  <si>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</si>
  <si>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</si>
  <si>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</si>
  <si>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06月</t>
  </si>
  <si>
    <t>アイメール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</si>
  <si>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</si>
  <si>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</si>
  <si>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</si>
  <si>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</si>
  <si>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</si>
  <si>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</si>
  <si>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</si>
  <si>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</si>
  <si>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</si>
  <si>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</si>
  <si>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</si>
  <si>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</si>
  <si>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</si>
  <si>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</si>
  <si>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</si>
  <si>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</si>
  <si>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</si>
  <si>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</si>
  <si>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</si>
  <si>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</si>
  <si>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</si>
  <si>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</si>
  <si>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</si>
  <si>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</si>
  <si>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</si>
  <si>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</si>
  <si>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</si>
  <si>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</si>
  <si>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</si>
  <si>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</si>
  <si>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</si>
  <si>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</si>
  <si>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</si>
  <si>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</si>
  <si>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sms_w460</t>
  </si>
  <si>
    <t>雑誌版</t>
  </si>
  <si>
    <t>求む50歳以上の女性と</t>
  </si>
  <si>
    <t>i38</t>
  </si>
  <si>
    <t>スポニチ関東</t>
  </si>
  <si>
    <t>4C終面全5段</t>
  </si>
  <si>
    <t>6月14日(日)</t>
  </si>
  <si>
    <t>sms_w461</t>
  </si>
  <si>
    <t>スポニチ関西</t>
  </si>
  <si>
    <t>6月12日(金)</t>
  </si>
  <si>
    <t>sms_w462</t>
  </si>
  <si>
    <t>スポニチ西部</t>
  </si>
  <si>
    <t>sms_w463</t>
  </si>
  <si>
    <t>スポニチ北海道</t>
  </si>
  <si>
    <t>smss2145</t>
  </si>
  <si>
    <t>(空電共通)</t>
  </si>
  <si>
    <t>空電</t>
  </si>
  <si>
    <t>空電(共通)</t>
  </si>
  <si>
    <t>sms_w464</t>
  </si>
  <si>
    <t>デリヘル版2</t>
  </si>
  <si>
    <t>サンスポ関西</t>
  </si>
  <si>
    <t>6月06日(土)</t>
  </si>
  <si>
    <t>smss2146</t>
  </si>
  <si>
    <t>sms_w465</t>
  </si>
  <si>
    <t>GOGO(i31)</t>
  </si>
  <si>
    <t>サンスポ関東</t>
  </si>
  <si>
    <t>全5段</t>
  </si>
  <si>
    <t>smss2147</t>
  </si>
  <si>
    <t>sms_w466</t>
  </si>
  <si>
    <t>右女3</t>
  </si>
  <si>
    <t>誘われる男の余裕</t>
  </si>
  <si>
    <t>6月21日(日)</t>
  </si>
  <si>
    <t>smss2148</t>
  </si>
  <si>
    <t>sms_w467</t>
  </si>
  <si>
    <t>i34</t>
  </si>
  <si>
    <t>スポーツ報知関西</t>
  </si>
  <si>
    <t>全5段つかみ4回</t>
  </si>
  <si>
    <t>smss2149</t>
  </si>
  <si>
    <t>sms_w468</t>
  </si>
  <si>
    <t>smss2150</t>
  </si>
  <si>
    <t>sms_w469</t>
  </si>
  <si>
    <t>逆指名祭り</t>
  </si>
  <si>
    <t>smss2151</t>
  </si>
  <si>
    <t>sms_w470</t>
  </si>
  <si>
    <t>大正版</t>
  </si>
  <si>
    <t>もう50代の熟女だけど</t>
  </si>
  <si>
    <t>smss2152</t>
  </si>
  <si>
    <t>sms_w471</t>
  </si>
  <si>
    <t>①右女３</t>
  </si>
  <si>
    <t>①求む！５０歳以上の女性と…</t>
  </si>
  <si>
    <t>ニッカン関西</t>
  </si>
  <si>
    <t>半2段つかみ10段保証</t>
  </si>
  <si>
    <t>1～10日</t>
  </si>
  <si>
    <t>sms_w472</t>
  </si>
  <si>
    <t>②旧デイリー風</t>
  </si>
  <si>
    <t>②誘われる男の余裕③逆指名祭り</t>
  </si>
  <si>
    <t>11～20日</t>
  </si>
  <si>
    <t>sms_w473</t>
  </si>
  <si>
    <t>③新版</t>
  </si>
  <si>
    <t>③逆指名祭り</t>
  </si>
  <si>
    <t>21～31日</t>
  </si>
  <si>
    <t>smss2153</t>
  </si>
  <si>
    <t>sms_w474</t>
  </si>
  <si>
    <t>中京スポーツ</t>
  </si>
  <si>
    <t>6月05日(金)</t>
  </si>
  <si>
    <t>smss2154</t>
  </si>
  <si>
    <t>sms_w475</t>
  </si>
  <si>
    <t>6月19日(金)</t>
  </si>
  <si>
    <t>smss2155</t>
  </si>
  <si>
    <t>sms_w476</t>
  </si>
  <si>
    <t>東スポ・大スポ・中京スポ・九スポ</t>
  </si>
  <si>
    <t>記事枠</t>
  </si>
  <si>
    <t>6月18日(木)</t>
  </si>
  <si>
    <t>smss2156</t>
  </si>
  <si>
    <t>sms_w477</t>
  </si>
  <si>
    <t>九スポ</t>
  </si>
  <si>
    <t>6月07日(日)</t>
  </si>
  <si>
    <t>smss2160</t>
  </si>
  <si>
    <t>新聞 TOTAL</t>
  </si>
  <si>
    <t>●雑誌 広告</t>
  </si>
  <si>
    <t>sms_w459</t>
  </si>
  <si>
    <t>芸文社</t>
  </si>
  <si>
    <t>求人風</t>
  </si>
  <si>
    <t>50〜70代男性限定！熟女好きな男性募集中！</t>
  </si>
  <si>
    <t>カミオン</t>
  </si>
  <si>
    <t>4C1P</t>
  </si>
  <si>
    <t>6月01日(月)</t>
  </si>
  <si>
    <t>smss2144</t>
  </si>
  <si>
    <t>sms_a1010</t>
  </si>
  <si>
    <t>コアマガジン</t>
  </si>
  <si>
    <t>2P_素敵なヤリ活(アイ)</t>
  </si>
  <si>
    <t>実話BUNKA超タブー</t>
  </si>
  <si>
    <t>4C2P</t>
  </si>
  <si>
    <t>6月02日(火)</t>
  </si>
  <si>
    <t>smss2136</t>
  </si>
  <si>
    <t>sms_a1014</t>
  </si>
  <si>
    <t>大洋図書</t>
  </si>
  <si>
    <t>5P風俗(妃さん)</t>
  </si>
  <si>
    <t>昭和の不思議101</t>
  </si>
  <si>
    <t>1C5P</t>
  </si>
  <si>
    <t>smss2141</t>
  </si>
  <si>
    <t>sms_a1015</t>
  </si>
  <si>
    <t>1P記事_求む！中高年男性版_アイ(妃さん)</t>
  </si>
  <si>
    <t>実話ナックルズ ウルトラ</t>
  </si>
  <si>
    <t>表4　4C1P</t>
  </si>
  <si>
    <t>6月15日(月)</t>
  </si>
  <si>
    <t>smss2142</t>
  </si>
  <si>
    <t>sms_a1011</t>
  </si>
  <si>
    <t>実話BUNKAタブー</t>
  </si>
  <si>
    <t>6月16日(火)</t>
  </si>
  <si>
    <t>smss2137</t>
  </si>
  <si>
    <t>sms_a1016</t>
  </si>
  <si>
    <t>5P元祖（妃さん）</t>
  </si>
  <si>
    <t>臨時増刊ラヴァーズ</t>
  </si>
  <si>
    <t>6月22日(月)</t>
  </si>
  <si>
    <t>smss2143</t>
  </si>
  <si>
    <t>sms_a1012</t>
  </si>
  <si>
    <t>日本ジャーナル出版</t>
  </si>
  <si>
    <t>週刊実話増刊「実話ザ・タブー」</t>
  </si>
  <si>
    <t>6月24日(水)</t>
  </si>
  <si>
    <t>smss2138</t>
  </si>
  <si>
    <t>雑誌 TOTAL</t>
  </si>
  <si>
    <t>●DVD 広告</t>
  </si>
  <si>
    <t>sms_a1013</t>
  </si>
  <si>
    <t>楽楽出版</t>
  </si>
  <si>
    <t>DVD4コマ</t>
  </si>
  <si>
    <t>毎月売</t>
  </si>
  <si>
    <t>mv20i</t>
  </si>
  <si>
    <t>EXCITING MAX!Special</t>
  </si>
  <si>
    <t>DVD袋裏1C+コンテンツ枠</t>
  </si>
  <si>
    <t>6月11日(木)</t>
  </si>
  <si>
    <t>smss2140</t>
  </si>
  <si>
    <t>DVD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</si>
  <si>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</si>
  <si>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</si>
  <si>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</si>
  <si>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</si>
  <si>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</si>
  <si>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</si>
  <si>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</si>
  <si>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</si>
  <si>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6/1～6/30</t>
  </si>
  <si>
    <t>dsn291</t>
  </si>
  <si>
    <t>MB</t>
  </si>
  <si>
    <t>ドコモ公式SEO</t>
  </si>
  <si>
    <t>sms_frk008</t>
  </si>
  <si>
    <t>lp04→i31</t>
  </si>
  <si>
    <t>おまたせアプリランキング(LP掲載)</t>
  </si>
  <si>
    <t>sms_link001</t>
  </si>
  <si>
    <t>SP,PC</t>
  </si>
  <si>
    <t>bbs</t>
  </si>
  <si>
    <t>割り切りBBS</t>
  </si>
  <si>
    <t>6/26～6/30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</si>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</sst>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62" t="s">
        <v>1</v>
      </c>
      <c r="F3" s="263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32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7"/>
      <c r="S5" s="337"/>
      <c r="T5" s="337"/>
      <c r="U5" s="337"/>
      <c r="V5" s="10"/>
      <c r="W5" s="59"/>
      <c r="X5" s="142"/>
    </row>
    <row r="6" spans="1:24">
      <c r="A6" s="78"/>
      <c r="B6" s="84" t="s">
        <v>23</v>
      </c>
      <c r="C6" s="84">
        <v>31</v>
      </c>
      <c r="D6" s="333">
        <v>2556000</v>
      </c>
      <c r="E6" s="79">
        <v>0</v>
      </c>
      <c r="F6" s="79">
        <v>0</v>
      </c>
      <c r="G6" s="79">
        <v>1498</v>
      </c>
      <c r="H6" s="89">
        <v>209</v>
      </c>
      <c r="I6" s="90">
        <v>0</v>
      </c>
      <c r="J6" s="143">
        <f>H6+I6</f>
        <v>209</v>
      </c>
      <c r="K6" s="80">
        <f>IFERROR(J6/G6,"-")</f>
        <v>0.13951935914553</v>
      </c>
      <c r="L6" s="79">
        <v>20</v>
      </c>
      <c r="M6" s="79">
        <v>47</v>
      </c>
      <c r="N6" s="80">
        <f>IFERROR(L6/J6,"-")</f>
        <v>0.095693779904306</v>
      </c>
      <c r="O6" s="81">
        <f>IFERROR(D6/J6,"-")</f>
        <v>12229.66507177</v>
      </c>
      <c r="P6" s="82">
        <v>37</v>
      </c>
      <c r="Q6" s="80">
        <f>IFERROR(P6/J6,"-")</f>
        <v>0.17703349282297</v>
      </c>
      <c r="R6" s="338">
        <v>4640005</v>
      </c>
      <c r="S6" s="339">
        <f>IFERROR(R6/J6,"-")</f>
        <v>22200.980861244</v>
      </c>
      <c r="T6" s="339">
        <f>IFERROR(R6/P6,"-")</f>
        <v>125405.54054054</v>
      </c>
      <c r="U6" s="333">
        <f>IFERROR(R6-D6,"-")</f>
        <v>2084005</v>
      </c>
      <c r="V6" s="83">
        <f>R6/D6</f>
        <v>1.8153384194053</v>
      </c>
      <c r="W6" s="77"/>
      <c r="X6" s="142"/>
    </row>
    <row r="7" spans="1:24">
      <c r="A7" s="78"/>
      <c r="B7" s="84" t="s">
        <v>24</v>
      </c>
      <c r="C7" s="84">
        <v>14</v>
      </c>
      <c r="D7" s="333">
        <v>720000</v>
      </c>
      <c r="E7" s="79">
        <v>0</v>
      </c>
      <c r="F7" s="79">
        <v>0</v>
      </c>
      <c r="G7" s="79">
        <v>818</v>
      </c>
      <c r="H7" s="89">
        <v>133</v>
      </c>
      <c r="I7" s="90">
        <v>1</v>
      </c>
      <c r="J7" s="143">
        <f>H7+I7</f>
        <v>134</v>
      </c>
      <c r="K7" s="80">
        <f>IFERROR(J7/G7,"-")</f>
        <v>0.1638141809291</v>
      </c>
      <c r="L7" s="79">
        <v>12</v>
      </c>
      <c r="M7" s="79">
        <v>30</v>
      </c>
      <c r="N7" s="80">
        <f>IFERROR(L7/J7,"-")</f>
        <v>0.08955223880597</v>
      </c>
      <c r="O7" s="81">
        <f>IFERROR(D7/J7,"-")</f>
        <v>5373.1343283582</v>
      </c>
      <c r="P7" s="82">
        <v>34</v>
      </c>
      <c r="Q7" s="80">
        <f>IFERROR(P7/J7,"-")</f>
        <v>0.25373134328358</v>
      </c>
      <c r="R7" s="338">
        <v>2345000</v>
      </c>
      <c r="S7" s="339">
        <f>IFERROR(R7/J7,"-")</f>
        <v>17500</v>
      </c>
      <c r="T7" s="339">
        <f>IFERROR(R7/P7,"-")</f>
        <v>68970.588235294</v>
      </c>
      <c r="U7" s="333">
        <f>IFERROR(R7-D7,"-")</f>
        <v>1625000</v>
      </c>
      <c r="V7" s="83">
        <f>R7/D7</f>
        <v>3.2569444444444</v>
      </c>
      <c r="W7" s="77"/>
      <c r="X7" s="142"/>
    </row>
    <row r="8" spans="1:24">
      <c r="A8" s="78"/>
      <c r="B8" s="84" t="s">
        <v>25</v>
      </c>
      <c r="C8" s="84">
        <v>2</v>
      </c>
      <c r="D8" s="333">
        <v>222000</v>
      </c>
      <c r="E8" s="79">
        <v>0</v>
      </c>
      <c r="F8" s="79">
        <v>0</v>
      </c>
      <c r="G8" s="79">
        <v>577</v>
      </c>
      <c r="H8" s="89">
        <v>206</v>
      </c>
      <c r="I8" s="90">
        <v>3</v>
      </c>
      <c r="J8" s="143">
        <f>H8+I8</f>
        <v>209</v>
      </c>
      <c r="K8" s="80">
        <f>IFERROR(J8/G8,"-")</f>
        <v>0.36221837088388</v>
      </c>
      <c r="L8" s="79">
        <v>5</v>
      </c>
      <c r="M8" s="79">
        <v>47</v>
      </c>
      <c r="N8" s="80">
        <f>IFERROR(L8/J8,"-")</f>
        <v>0.023923444976077</v>
      </c>
      <c r="O8" s="81">
        <f>IFERROR(D8/J8,"-")</f>
        <v>1062.2009569378</v>
      </c>
      <c r="P8" s="82">
        <v>7</v>
      </c>
      <c r="Q8" s="80">
        <f>IFERROR(P8/J8,"-")</f>
        <v>0.033492822966507</v>
      </c>
      <c r="R8" s="338">
        <v>1183000</v>
      </c>
      <c r="S8" s="339">
        <f>IFERROR(R8/J8,"-")</f>
        <v>5660.2870813397</v>
      </c>
      <c r="T8" s="339">
        <f>IFERROR(R8/P8,"-")</f>
        <v>169000</v>
      </c>
      <c r="U8" s="333">
        <f>IFERROR(R8-D8,"-")</f>
        <v>961000</v>
      </c>
      <c r="V8" s="83">
        <f>R8/D8</f>
        <v>5.3288288288288</v>
      </c>
      <c r="W8" s="77"/>
      <c r="X8" s="142"/>
    </row>
    <row r="9" spans="1:24">
      <c r="A9" s="78"/>
      <c r="B9" s="84" t="s">
        <v>26</v>
      </c>
      <c r="C9" s="84">
        <v>6</v>
      </c>
      <c r="D9" s="333">
        <v>365500</v>
      </c>
      <c r="E9" s="79">
        <v>0</v>
      </c>
      <c r="F9" s="79">
        <v>0</v>
      </c>
      <c r="G9" s="79">
        <v>1913</v>
      </c>
      <c r="H9" s="89">
        <v>257</v>
      </c>
      <c r="I9" s="90">
        <v>0</v>
      </c>
      <c r="J9" s="143">
        <f>H9+I9</f>
        <v>257</v>
      </c>
      <c r="K9" s="80">
        <f>IFERROR(J9/G9,"-")</f>
        <v>0.13434396236278</v>
      </c>
      <c r="L9" s="79">
        <v>7</v>
      </c>
      <c r="M9" s="79">
        <v>111</v>
      </c>
      <c r="N9" s="80">
        <f>IFERROR(L9/J9,"-")</f>
        <v>0.027237354085603</v>
      </c>
      <c r="O9" s="81">
        <f>IFERROR(D9/J9,"-")</f>
        <v>1422.1789883268</v>
      </c>
      <c r="P9" s="82">
        <v>37</v>
      </c>
      <c r="Q9" s="80">
        <f>IFERROR(P9/J9,"-")</f>
        <v>0.14396887159533</v>
      </c>
      <c r="R9" s="338">
        <v>2136000</v>
      </c>
      <c r="S9" s="339">
        <f>IFERROR(R9/J9,"-")</f>
        <v>8311.2840466926</v>
      </c>
      <c r="T9" s="339">
        <f>IFERROR(R9/P9,"-")</f>
        <v>57729.72972973</v>
      </c>
      <c r="U9" s="333">
        <f>IFERROR(R9-D9,"-")</f>
        <v>1770500</v>
      </c>
      <c r="V9" s="83">
        <f>R9/D9</f>
        <v>5.844049247606</v>
      </c>
      <c r="W9" s="77"/>
      <c r="X9" s="142"/>
    </row>
    <row r="10" spans="1:24">
      <c r="A10" s="78"/>
      <c r="B10" s="84" t="s">
        <v>27</v>
      </c>
      <c r="C10" s="84">
        <v>2</v>
      </c>
      <c r="D10" s="333">
        <v>15347068</v>
      </c>
      <c r="E10" s="79">
        <v>0</v>
      </c>
      <c r="F10" s="79">
        <v>0</v>
      </c>
      <c r="G10" s="79">
        <v>1105012</v>
      </c>
      <c r="H10" s="89">
        <v>4123</v>
      </c>
      <c r="I10" s="90">
        <v>130</v>
      </c>
      <c r="J10" s="143">
        <f>H10+I10</f>
        <v>4253</v>
      </c>
      <c r="K10" s="80">
        <f>IFERROR(J10/G10,"-")</f>
        <v>0.0038488269810645</v>
      </c>
      <c r="L10" s="79">
        <v>105</v>
      </c>
      <c r="M10" s="79">
        <v>1712</v>
      </c>
      <c r="N10" s="80">
        <f>IFERROR(L10/J10,"-")</f>
        <v>0.024688455208088</v>
      </c>
      <c r="O10" s="81">
        <f>IFERROR(D10/J10,"-")</f>
        <v>3608.527627557</v>
      </c>
      <c r="P10" s="82">
        <v>560</v>
      </c>
      <c r="Q10" s="80">
        <f>IFERROR(P10/J10,"-")</f>
        <v>0.1316717611098</v>
      </c>
      <c r="R10" s="338">
        <v>27399670</v>
      </c>
      <c r="S10" s="339">
        <f>IFERROR(R10/J10,"-")</f>
        <v>6442.4335762991</v>
      </c>
      <c r="T10" s="339">
        <f>IFERROR(R10/P10,"-")</f>
        <v>48927.982142857</v>
      </c>
      <c r="U10" s="333">
        <f>IFERROR(R10-D10,"-")</f>
        <v>12052602</v>
      </c>
      <c r="V10" s="83">
        <f>R10/D10</f>
        <v>1.7853358048586</v>
      </c>
      <c r="W10" s="77"/>
      <c r="X10" s="142"/>
    </row>
    <row r="11" spans="1:24">
      <c r="A11" s="78"/>
      <c r="B11" s="84" t="s">
        <v>28</v>
      </c>
      <c r="C11" s="84">
        <v>2</v>
      </c>
      <c r="D11" s="333">
        <v>0</v>
      </c>
      <c r="E11" s="79">
        <v>0</v>
      </c>
      <c r="F11" s="79">
        <v>0</v>
      </c>
      <c r="G11" s="79">
        <v>0</v>
      </c>
      <c r="H11" s="89">
        <v>94</v>
      </c>
      <c r="I11" s="90">
        <v>13</v>
      </c>
      <c r="J11" s="143">
        <f>H11+I11</f>
        <v>107</v>
      </c>
      <c r="K11" s="80" t="str">
        <f>IFERROR(J11/G11,"-")</f>
        <v>-</v>
      </c>
      <c r="L11" s="79">
        <v>1</v>
      </c>
      <c r="M11" s="79">
        <v>33</v>
      </c>
      <c r="N11" s="80">
        <f>IFERROR(L11/J11,"-")</f>
        <v>0.0093457943925234</v>
      </c>
      <c r="O11" s="81">
        <f>IFERROR(D11/J11,"-")</f>
        <v>0</v>
      </c>
      <c r="P11" s="82">
        <v>8</v>
      </c>
      <c r="Q11" s="80">
        <f>IFERROR(P11/J11,"-")</f>
        <v>0.074766355140187</v>
      </c>
      <c r="R11" s="338">
        <v>320400</v>
      </c>
      <c r="S11" s="339">
        <f>IFERROR(R11/J11,"-")</f>
        <v>2994.3925233645</v>
      </c>
      <c r="T11" s="339">
        <f>IFERROR(R11/P11,"-")</f>
        <v>40050</v>
      </c>
      <c r="U11" s="333">
        <f>IFERROR(R11-D11,"-")</f>
        <v>320400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4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40"/>
      <c r="S12" s="340"/>
      <c r="T12" s="340"/>
      <c r="U12" s="340"/>
      <c r="V12" s="33"/>
      <c r="W12" s="59"/>
      <c r="X12" s="142"/>
    </row>
    <row r="13" spans="1:24">
      <c r="A13" s="30"/>
      <c r="B13" s="37"/>
      <c r="C13" s="37"/>
      <c r="D13" s="335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40"/>
      <c r="S13" s="340"/>
      <c r="T13" s="340"/>
      <c r="U13" s="340"/>
      <c r="V13" s="33"/>
      <c r="W13" s="59"/>
      <c r="X13" s="142"/>
    </row>
    <row r="14" spans="1:24">
      <c r="A14" s="19"/>
      <c r="B14" s="41"/>
      <c r="C14" s="41"/>
      <c r="D14" s="336">
        <f>SUM(D6:D12)</f>
        <v>19210568</v>
      </c>
      <c r="E14" s="41">
        <f>SUM(E6:E12)</f>
        <v>0</v>
      </c>
      <c r="F14" s="41">
        <f>SUM(F6:F12)</f>
        <v>0</v>
      </c>
      <c r="G14" s="41">
        <f>SUM(G6:G12)</f>
        <v>1109818</v>
      </c>
      <c r="H14" s="41">
        <f>SUM(H6:H12)</f>
        <v>5022</v>
      </c>
      <c r="I14" s="41">
        <f>SUM(I6:I12)</f>
        <v>147</v>
      </c>
      <c r="J14" s="41">
        <f>SUM(J6:J12)</f>
        <v>5169</v>
      </c>
      <c r="K14" s="42">
        <f>IFERROR(J14/G14,"-")</f>
        <v>0.0046575204222674</v>
      </c>
      <c r="L14" s="76">
        <f>SUM(L6:L12)</f>
        <v>150</v>
      </c>
      <c r="M14" s="76">
        <f>SUM(M6:M12)</f>
        <v>1980</v>
      </c>
      <c r="N14" s="42">
        <f>IFERROR(L14/J14,"-")</f>
        <v>0.029019152640743</v>
      </c>
      <c r="O14" s="43">
        <f>IFERROR(D14/J14,"-")</f>
        <v>3716.4960340491</v>
      </c>
      <c r="P14" s="44">
        <f>SUM(P6:P12)</f>
        <v>683</v>
      </c>
      <c r="Q14" s="42">
        <f>IFERROR(P14/J14,"-")</f>
        <v>0.13213387502418</v>
      </c>
      <c r="R14" s="336">
        <f>SUM(R6:R12)</f>
        <v>38024075</v>
      </c>
      <c r="S14" s="336">
        <f>IFERROR(R14/J14,"-")</f>
        <v>7356.176242987</v>
      </c>
      <c r="T14" s="336">
        <f>IFERROR(P14/P14,"-")</f>
        <v>1</v>
      </c>
      <c r="U14" s="336">
        <f>SUM(U6:U12)</f>
        <v>18813507</v>
      </c>
      <c r="V14" s="45">
        <f>IFERROR(R14/D14,"-")</f>
        <v>1.9793311160815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3" t="s">
        <v>33</v>
      </c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3"/>
      <c r="CF2" s="273"/>
      <c r="CG2" s="273"/>
      <c r="CH2" s="273"/>
      <c r="CI2" s="273"/>
      <c r="CJ2" s="273"/>
      <c r="CK2" s="273"/>
      <c r="CL2" s="273"/>
      <c r="CM2" s="273"/>
      <c r="CN2" s="273"/>
      <c r="CO2" s="274" t="s">
        <v>34</v>
      </c>
      <c r="CP2" s="276" t="s">
        <v>35</v>
      </c>
      <c r="CQ2" s="264" t="s">
        <v>36</v>
      </c>
      <c r="CR2" s="265"/>
      <c r="CS2" s="266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62" t="s">
        <v>1</v>
      </c>
      <c r="L3" s="263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7" t="s">
        <v>38</v>
      </c>
      <c r="AE3" s="268"/>
      <c r="AF3" s="268"/>
      <c r="AG3" s="268"/>
      <c r="AH3" s="268"/>
      <c r="AI3" s="268"/>
      <c r="AJ3" s="268"/>
      <c r="AK3" s="268"/>
      <c r="AL3" s="268"/>
      <c r="AM3" s="279" t="s">
        <v>39</v>
      </c>
      <c r="AN3" s="280"/>
      <c r="AO3" s="280"/>
      <c r="AP3" s="280"/>
      <c r="AQ3" s="280"/>
      <c r="AR3" s="280"/>
      <c r="AS3" s="280"/>
      <c r="AT3" s="280"/>
      <c r="AU3" s="281"/>
      <c r="AV3" s="282" t="s">
        <v>40</v>
      </c>
      <c r="AW3" s="283"/>
      <c r="AX3" s="283"/>
      <c r="AY3" s="283"/>
      <c r="AZ3" s="283"/>
      <c r="BA3" s="283"/>
      <c r="BB3" s="283"/>
      <c r="BC3" s="283"/>
      <c r="BD3" s="284"/>
      <c r="BE3" s="285" t="s">
        <v>41</v>
      </c>
      <c r="BF3" s="286"/>
      <c r="BG3" s="286"/>
      <c r="BH3" s="286"/>
      <c r="BI3" s="286"/>
      <c r="BJ3" s="286"/>
      <c r="BK3" s="286"/>
      <c r="BL3" s="286"/>
      <c r="BM3" s="287"/>
      <c r="BN3" s="288" t="s">
        <v>42</v>
      </c>
      <c r="BO3" s="289"/>
      <c r="BP3" s="289"/>
      <c r="BQ3" s="289"/>
      <c r="BR3" s="289"/>
      <c r="BS3" s="289"/>
      <c r="BT3" s="289"/>
      <c r="BU3" s="289"/>
      <c r="BV3" s="290"/>
      <c r="BW3" s="291" t="s">
        <v>43</v>
      </c>
      <c r="BX3" s="292"/>
      <c r="BY3" s="292"/>
      <c r="BZ3" s="292"/>
      <c r="CA3" s="292"/>
      <c r="CB3" s="292"/>
      <c r="CC3" s="292"/>
      <c r="CD3" s="292"/>
      <c r="CE3" s="293"/>
      <c r="CF3" s="294" t="s">
        <v>44</v>
      </c>
      <c r="CG3" s="295"/>
      <c r="CH3" s="295"/>
      <c r="CI3" s="295"/>
      <c r="CJ3" s="295"/>
      <c r="CK3" s="295"/>
      <c r="CL3" s="295"/>
      <c r="CM3" s="295"/>
      <c r="CN3" s="296"/>
      <c r="CO3" s="274"/>
      <c r="CP3" s="277"/>
      <c r="CQ3" s="269" t="s">
        <v>45</v>
      </c>
      <c r="CR3" s="270"/>
      <c r="CS3" s="271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5"/>
      <c r="CP4" s="278"/>
      <c r="CQ4" s="52" t="s">
        <v>63</v>
      </c>
      <c r="CR4" s="52" t="s">
        <v>64</v>
      </c>
      <c r="CS4" s="272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2"/>
      <c r="K5" s="29"/>
      <c r="L5" s="4"/>
      <c r="M5" s="4"/>
      <c r="N5" s="8"/>
      <c r="O5" s="8"/>
      <c r="P5" s="8"/>
      <c r="Q5" s="9"/>
      <c r="R5" s="9"/>
      <c r="S5" s="8"/>
      <c r="T5" s="9"/>
      <c r="U5" s="337"/>
      <c r="V5" s="2"/>
      <c r="W5" s="2"/>
      <c r="X5" s="337"/>
      <c r="Y5" s="337"/>
      <c r="Z5" s="337"/>
      <c r="AA5" s="337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0.81666666666667</v>
      </c>
      <c r="B6" s="350" t="s">
        <v>65</v>
      </c>
      <c r="C6" s="350"/>
      <c r="D6" s="350" t="s">
        <v>66</v>
      </c>
      <c r="E6" s="350" t="s">
        <v>67</v>
      </c>
      <c r="F6" s="350" t="s">
        <v>68</v>
      </c>
      <c r="G6" s="88" t="s">
        <v>69</v>
      </c>
      <c r="H6" s="88" t="s">
        <v>70</v>
      </c>
      <c r="I6" s="351" t="s">
        <v>71</v>
      </c>
      <c r="J6" s="333">
        <v>840000</v>
      </c>
      <c r="K6" s="79">
        <v>0</v>
      </c>
      <c r="L6" s="79">
        <v>0</v>
      </c>
      <c r="M6" s="79">
        <v>159</v>
      </c>
      <c r="N6" s="89">
        <v>17</v>
      </c>
      <c r="O6" s="90">
        <v>0</v>
      </c>
      <c r="P6" s="91">
        <f>N6+O6</f>
        <v>17</v>
      </c>
      <c r="Q6" s="80">
        <f>IFERROR(P6/M6,"-")</f>
        <v>0.10691823899371</v>
      </c>
      <c r="R6" s="79">
        <v>0</v>
      </c>
      <c r="S6" s="79">
        <v>6</v>
      </c>
      <c r="T6" s="80">
        <f>IFERROR(R6/(P6),"-")</f>
        <v>0</v>
      </c>
      <c r="U6" s="339">
        <f>IFERROR(J6/SUM(N6:O10),"-")</f>
        <v>12923.076923077</v>
      </c>
      <c r="V6" s="82">
        <v>6</v>
      </c>
      <c r="W6" s="80">
        <f>IF(P6=0,"-",V6/P6)</f>
        <v>0.35294117647059</v>
      </c>
      <c r="X6" s="338">
        <v>192000</v>
      </c>
      <c r="Y6" s="339">
        <f>IFERROR(X6/P6,"-")</f>
        <v>11294.117647059</v>
      </c>
      <c r="Z6" s="339">
        <f>IFERROR(X6/V6,"-")</f>
        <v>32000</v>
      </c>
      <c r="AA6" s="333">
        <f>SUM(X6:X10)-SUM(J6:J10)</f>
        <v>-154000</v>
      </c>
      <c r="AB6" s="83">
        <f>SUM(X6:X10)/SUM(J6:J10)</f>
        <v>0.81666666666667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0.058823529411765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5</v>
      </c>
      <c r="BF6" s="111">
        <f>IF(P6=0,"",IF(BE6=0,"",(BE6/P6)))</f>
        <v>0.29411764705882</v>
      </c>
      <c r="BG6" s="110">
        <v>2</v>
      </c>
      <c r="BH6" s="112">
        <f>IFERROR(BG6/BE6,"-")</f>
        <v>0.4</v>
      </c>
      <c r="BI6" s="113">
        <v>9000</v>
      </c>
      <c r="BJ6" s="114">
        <f>IFERROR(BI6/BE6,"-")</f>
        <v>1800</v>
      </c>
      <c r="BK6" s="115">
        <v>1</v>
      </c>
      <c r="BL6" s="115">
        <v>1</v>
      </c>
      <c r="BM6" s="115"/>
      <c r="BN6" s="117">
        <v>9</v>
      </c>
      <c r="BO6" s="118">
        <f>IF(P6=0,"",IF(BN6=0,"",(BN6/P6)))</f>
        <v>0.52941176470588</v>
      </c>
      <c r="BP6" s="119">
        <v>3</v>
      </c>
      <c r="BQ6" s="120">
        <f>IFERROR(BP6/BN6,"-")</f>
        <v>0.33333333333333</v>
      </c>
      <c r="BR6" s="121">
        <v>178000</v>
      </c>
      <c r="BS6" s="122">
        <f>IFERROR(BR6/BN6,"-")</f>
        <v>19777.777777778</v>
      </c>
      <c r="BT6" s="123">
        <v>1</v>
      </c>
      <c r="BU6" s="123"/>
      <c r="BV6" s="123">
        <v>2</v>
      </c>
      <c r="BW6" s="124">
        <v>2</v>
      </c>
      <c r="BX6" s="125">
        <f>IF(P6=0,"",IF(BW6=0,"",(BW6/P6)))</f>
        <v>0.11764705882353</v>
      </c>
      <c r="BY6" s="126">
        <v>1</v>
      </c>
      <c r="BZ6" s="127">
        <f>IFERROR(BY6/BW6,"-")</f>
        <v>0.5</v>
      </c>
      <c r="CA6" s="128">
        <v>5000</v>
      </c>
      <c r="CB6" s="129">
        <f>IFERROR(CA6/BW6,"-")</f>
        <v>2500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6</v>
      </c>
      <c r="CP6" s="139">
        <v>192000</v>
      </c>
      <c r="CQ6" s="139">
        <v>163000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50" t="s">
        <v>72</v>
      </c>
      <c r="C7" s="350"/>
      <c r="D7" s="350" t="s">
        <v>66</v>
      </c>
      <c r="E7" s="350" t="s">
        <v>67</v>
      </c>
      <c r="F7" s="350" t="s">
        <v>68</v>
      </c>
      <c r="G7" s="88" t="s">
        <v>73</v>
      </c>
      <c r="H7" s="88" t="s">
        <v>70</v>
      </c>
      <c r="I7" s="88" t="s">
        <v>74</v>
      </c>
      <c r="J7" s="333"/>
      <c r="K7" s="79">
        <v>0</v>
      </c>
      <c r="L7" s="79">
        <v>0</v>
      </c>
      <c r="M7" s="79">
        <v>73</v>
      </c>
      <c r="N7" s="89">
        <v>4</v>
      </c>
      <c r="O7" s="90">
        <v>0</v>
      </c>
      <c r="P7" s="91">
        <f>N7+O7</f>
        <v>4</v>
      </c>
      <c r="Q7" s="80">
        <f>IFERROR(P7/M7,"-")</f>
        <v>0.054794520547945</v>
      </c>
      <c r="R7" s="79">
        <v>0</v>
      </c>
      <c r="S7" s="79">
        <v>2</v>
      </c>
      <c r="T7" s="80">
        <f>IFERROR(R7/(P7),"-")</f>
        <v>0</v>
      </c>
      <c r="U7" s="339"/>
      <c r="V7" s="82">
        <v>0</v>
      </c>
      <c r="W7" s="80">
        <f>IF(P7=0,"-",V7/P7)</f>
        <v>0</v>
      </c>
      <c r="X7" s="338">
        <v>11000</v>
      </c>
      <c r="Y7" s="339">
        <f>IFERROR(X7/P7,"-")</f>
        <v>2750</v>
      </c>
      <c r="Z7" s="339" t="str">
        <f>IFERROR(X7/V7,"-")</f>
        <v>-</v>
      </c>
      <c r="AA7" s="333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0.5</v>
      </c>
      <c r="BY7" s="126">
        <v>2</v>
      </c>
      <c r="BZ7" s="127">
        <f>IFERROR(BY7/BW7,"-")</f>
        <v>1</v>
      </c>
      <c r="CA7" s="128">
        <v>1513000</v>
      </c>
      <c r="CB7" s="129">
        <f>IFERROR(CA7/BW7,"-")</f>
        <v>756500</v>
      </c>
      <c r="CC7" s="130"/>
      <c r="CD7" s="130">
        <v>1</v>
      </c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11000</v>
      </c>
      <c r="CQ7" s="139">
        <v>1503000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50" t="s">
        <v>75</v>
      </c>
      <c r="C8" s="350"/>
      <c r="D8" s="350" t="s">
        <v>66</v>
      </c>
      <c r="E8" s="350" t="s">
        <v>67</v>
      </c>
      <c r="F8" s="350" t="s">
        <v>68</v>
      </c>
      <c r="G8" s="88" t="s">
        <v>76</v>
      </c>
      <c r="H8" s="88" t="s">
        <v>70</v>
      </c>
      <c r="I8" s="88" t="s">
        <v>74</v>
      </c>
      <c r="J8" s="333"/>
      <c r="K8" s="79">
        <v>0</v>
      </c>
      <c r="L8" s="79">
        <v>0</v>
      </c>
      <c r="M8" s="79">
        <v>40</v>
      </c>
      <c r="N8" s="89">
        <v>6</v>
      </c>
      <c r="O8" s="90">
        <v>0</v>
      </c>
      <c r="P8" s="91">
        <f>N8+O8</f>
        <v>6</v>
      </c>
      <c r="Q8" s="80">
        <f>IFERROR(P8/M8,"-")</f>
        <v>0.15</v>
      </c>
      <c r="R8" s="79">
        <v>1</v>
      </c>
      <c r="S8" s="79">
        <v>3</v>
      </c>
      <c r="T8" s="80">
        <f>IFERROR(R8/(P8),"-")</f>
        <v>0.16666666666667</v>
      </c>
      <c r="U8" s="339"/>
      <c r="V8" s="82">
        <v>1</v>
      </c>
      <c r="W8" s="80">
        <f>IF(P8=0,"-",V8/P8)</f>
        <v>0.16666666666667</v>
      </c>
      <c r="X8" s="338">
        <v>12000</v>
      </c>
      <c r="Y8" s="339">
        <f>IFERROR(X8/P8,"-")</f>
        <v>2000</v>
      </c>
      <c r="Z8" s="339">
        <f>IFERROR(X8/V8,"-")</f>
        <v>12000</v>
      </c>
      <c r="AA8" s="333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0.16666666666667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0.5</v>
      </c>
      <c r="BP8" s="119">
        <v>1</v>
      </c>
      <c r="BQ8" s="120">
        <f>IFERROR(BP8/BN8,"-")</f>
        <v>0.33333333333333</v>
      </c>
      <c r="BR8" s="121">
        <v>12000</v>
      </c>
      <c r="BS8" s="122">
        <f>IFERROR(BR8/BN8,"-")</f>
        <v>4000</v>
      </c>
      <c r="BT8" s="123"/>
      <c r="BU8" s="123"/>
      <c r="BV8" s="123">
        <v>1</v>
      </c>
      <c r="BW8" s="124">
        <v>2</v>
      </c>
      <c r="BX8" s="125">
        <f>IF(P8=0,"",IF(BW8=0,"",(BW8/P8)))</f>
        <v>0.33333333333333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12000</v>
      </c>
      <c r="CQ8" s="139">
        <v>12000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50" t="s">
        <v>77</v>
      </c>
      <c r="C9" s="350"/>
      <c r="D9" s="350" t="s">
        <v>66</v>
      </c>
      <c r="E9" s="350" t="s">
        <v>67</v>
      </c>
      <c r="F9" s="350" t="s">
        <v>68</v>
      </c>
      <c r="G9" s="88" t="s">
        <v>78</v>
      </c>
      <c r="H9" s="88" t="s">
        <v>70</v>
      </c>
      <c r="I9" s="88" t="s">
        <v>74</v>
      </c>
      <c r="J9" s="333"/>
      <c r="K9" s="79">
        <v>0</v>
      </c>
      <c r="L9" s="79">
        <v>0</v>
      </c>
      <c r="M9" s="79">
        <v>31</v>
      </c>
      <c r="N9" s="89">
        <v>6</v>
      </c>
      <c r="O9" s="90">
        <v>0</v>
      </c>
      <c r="P9" s="91">
        <f>N9+O9</f>
        <v>6</v>
      </c>
      <c r="Q9" s="80">
        <f>IFERROR(P9/M9,"-")</f>
        <v>0.19354838709677</v>
      </c>
      <c r="R9" s="79">
        <v>2</v>
      </c>
      <c r="S9" s="79">
        <v>3</v>
      </c>
      <c r="T9" s="80">
        <f>IFERROR(R9/(P9),"-")</f>
        <v>0.33333333333333</v>
      </c>
      <c r="U9" s="339"/>
      <c r="V9" s="82">
        <v>2</v>
      </c>
      <c r="W9" s="80">
        <f>IF(P9=0,"-",V9/P9)</f>
        <v>0.33333333333333</v>
      </c>
      <c r="X9" s="338">
        <v>27000</v>
      </c>
      <c r="Y9" s="339">
        <f>IFERROR(X9/P9,"-")</f>
        <v>4500</v>
      </c>
      <c r="Z9" s="339">
        <f>IFERROR(X9/V9,"-")</f>
        <v>13500</v>
      </c>
      <c r="AA9" s="333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0.16666666666667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0.16666666666667</v>
      </c>
      <c r="BG9" s="110">
        <v>1</v>
      </c>
      <c r="BH9" s="112">
        <f>IFERROR(BG9/BE9,"-")</f>
        <v>1</v>
      </c>
      <c r="BI9" s="113">
        <v>6000</v>
      </c>
      <c r="BJ9" s="114">
        <f>IFERROR(BI9/BE9,"-")</f>
        <v>6000</v>
      </c>
      <c r="BK9" s="115"/>
      <c r="BL9" s="115">
        <v>1</v>
      </c>
      <c r="BM9" s="115"/>
      <c r="BN9" s="117">
        <v>2</v>
      </c>
      <c r="BO9" s="118">
        <f>IF(P9=0,"",IF(BN9=0,"",(BN9/P9)))</f>
        <v>0.33333333333333</v>
      </c>
      <c r="BP9" s="119">
        <v>1</v>
      </c>
      <c r="BQ9" s="120">
        <f>IFERROR(BP9/BN9,"-")</f>
        <v>0.5</v>
      </c>
      <c r="BR9" s="121">
        <v>21000</v>
      </c>
      <c r="BS9" s="122">
        <f>IFERROR(BR9/BN9,"-")</f>
        <v>10500</v>
      </c>
      <c r="BT9" s="123"/>
      <c r="BU9" s="123"/>
      <c r="BV9" s="123">
        <v>1</v>
      </c>
      <c r="BW9" s="124">
        <v>2</v>
      </c>
      <c r="BX9" s="125">
        <f>IF(P9=0,"",IF(BW9=0,"",(BW9/P9)))</f>
        <v>0.33333333333333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27000</v>
      </c>
      <c r="CQ9" s="139">
        <v>21000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50" t="s">
        <v>79</v>
      </c>
      <c r="C10" s="350"/>
      <c r="D10" s="350" t="s">
        <v>80</v>
      </c>
      <c r="E10" s="350" t="s">
        <v>80</v>
      </c>
      <c r="F10" s="350" t="s">
        <v>81</v>
      </c>
      <c r="G10" s="88" t="s">
        <v>82</v>
      </c>
      <c r="H10" s="88"/>
      <c r="I10" s="88"/>
      <c r="J10" s="333"/>
      <c r="K10" s="79">
        <v>0</v>
      </c>
      <c r="L10" s="79">
        <v>0</v>
      </c>
      <c r="M10" s="79">
        <v>115</v>
      </c>
      <c r="N10" s="89">
        <v>32</v>
      </c>
      <c r="O10" s="90">
        <v>0</v>
      </c>
      <c r="P10" s="91">
        <f>N10+O10</f>
        <v>32</v>
      </c>
      <c r="Q10" s="80">
        <f>IFERROR(P10/M10,"-")</f>
        <v>0.27826086956522</v>
      </c>
      <c r="R10" s="79">
        <v>3</v>
      </c>
      <c r="S10" s="79">
        <v>1</v>
      </c>
      <c r="T10" s="80">
        <f>IFERROR(R10/(P10),"-")</f>
        <v>0.09375</v>
      </c>
      <c r="U10" s="339"/>
      <c r="V10" s="82">
        <v>3</v>
      </c>
      <c r="W10" s="80">
        <f>IF(P10=0,"-",V10/P10)</f>
        <v>0.09375</v>
      </c>
      <c r="X10" s="338">
        <v>444000</v>
      </c>
      <c r="Y10" s="339">
        <f>IFERROR(X10/P10,"-")</f>
        <v>13875</v>
      </c>
      <c r="Z10" s="339">
        <f>IFERROR(X10/V10,"-")</f>
        <v>148000</v>
      </c>
      <c r="AA10" s="333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0.03125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4</v>
      </c>
      <c r="BF10" s="111">
        <f>IF(P10=0,"",IF(BE10=0,"",(BE10/P10)))</f>
        <v>0.125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6</v>
      </c>
      <c r="BO10" s="118">
        <f>IF(P10=0,"",IF(BN10=0,"",(BN10/P10)))</f>
        <v>0.1875</v>
      </c>
      <c r="BP10" s="119">
        <v>1</v>
      </c>
      <c r="BQ10" s="120">
        <f>IFERROR(BP10/BN10,"-")</f>
        <v>0.16666666666667</v>
      </c>
      <c r="BR10" s="121">
        <v>46000</v>
      </c>
      <c r="BS10" s="122">
        <f>IFERROR(BR10/BN10,"-")</f>
        <v>7666.6666666667</v>
      </c>
      <c r="BT10" s="123"/>
      <c r="BU10" s="123"/>
      <c r="BV10" s="123">
        <v>1</v>
      </c>
      <c r="BW10" s="124">
        <v>16</v>
      </c>
      <c r="BX10" s="125">
        <f>IF(P10=0,"",IF(BW10=0,"",(BW10/P10)))</f>
        <v>0.5</v>
      </c>
      <c r="BY10" s="126">
        <v>6</v>
      </c>
      <c r="BZ10" s="127">
        <f>IFERROR(BY10/BW10,"-")</f>
        <v>0.375</v>
      </c>
      <c r="CA10" s="128">
        <v>724000</v>
      </c>
      <c r="CB10" s="129">
        <f>IFERROR(CA10/BW10,"-")</f>
        <v>45250</v>
      </c>
      <c r="CC10" s="130">
        <v>3</v>
      </c>
      <c r="CD10" s="130">
        <v>1</v>
      </c>
      <c r="CE10" s="130">
        <v>2</v>
      </c>
      <c r="CF10" s="131">
        <v>5</v>
      </c>
      <c r="CG10" s="132">
        <f>IF(P10=0,"",IF(CF10=0,"",(CF10/P10)))</f>
        <v>0.15625</v>
      </c>
      <c r="CH10" s="133">
        <v>2</v>
      </c>
      <c r="CI10" s="134">
        <f>IFERROR(CH10/CF10,"-")</f>
        <v>0.4</v>
      </c>
      <c r="CJ10" s="135">
        <v>242000</v>
      </c>
      <c r="CK10" s="136">
        <f>IFERROR(CJ10/CF10,"-")</f>
        <v>48400</v>
      </c>
      <c r="CL10" s="137"/>
      <c r="CM10" s="137"/>
      <c r="CN10" s="137">
        <v>2</v>
      </c>
      <c r="CO10" s="138">
        <v>3</v>
      </c>
      <c r="CP10" s="139">
        <v>444000</v>
      </c>
      <c r="CQ10" s="139">
        <v>390000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1.0146198830409</v>
      </c>
      <c r="B11" s="350" t="s">
        <v>83</v>
      </c>
      <c r="C11" s="350"/>
      <c r="D11" s="350" t="s">
        <v>84</v>
      </c>
      <c r="E11" s="350" t="s">
        <v>67</v>
      </c>
      <c r="F11" s="350" t="s">
        <v>68</v>
      </c>
      <c r="G11" s="88" t="s">
        <v>85</v>
      </c>
      <c r="H11" s="88" t="s">
        <v>70</v>
      </c>
      <c r="I11" s="352" t="s">
        <v>86</v>
      </c>
      <c r="J11" s="333">
        <v>684000</v>
      </c>
      <c r="K11" s="79">
        <v>0</v>
      </c>
      <c r="L11" s="79">
        <v>0</v>
      </c>
      <c r="M11" s="79">
        <v>117</v>
      </c>
      <c r="N11" s="89">
        <v>11</v>
      </c>
      <c r="O11" s="90">
        <v>0</v>
      </c>
      <c r="P11" s="91">
        <f>N11+O11</f>
        <v>11</v>
      </c>
      <c r="Q11" s="80">
        <f>IFERROR(P11/M11,"-")</f>
        <v>0.094017094017094</v>
      </c>
      <c r="R11" s="79">
        <v>1</v>
      </c>
      <c r="S11" s="79">
        <v>3</v>
      </c>
      <c r="T11" s="80">
        <f>IFERROR(R11/(P11),"-")</f>
        <v>0.090909090909091</v>
      </c>
      <c r="U11" s="339">
        <f>IFERROR(J11/SUM(N11:O16),"-")</f>
        <v>12666.666666667</v>
      </c>
      <c r="V11" s="82">
        <v>2</v>
      </c>
      <c r="W11" s="80">
        <f>IF(P11=0,"-",V11/P11)</f>
        <v>0.18181818181818</v>
      </c>
      <c r="X11" s="338">
        <v>374000</v>
      </c>
      <c r="Y11" s="339">
        <f>IFERROR(X11/P11,"-")</f>
        <v>34000</v>
      </c>
      <c r="Z11" s="339">
        <f>IFERROR(X11/V11,"-")</f>
        <v>187000</v>
      </c>
      <c r="AA11" s="333">
        <f>SUM(X11:X16)-SUM(J11:J16)</f>
        <v>10000</v>
      </c>
      <c r="AB11" s="83">
        <f>SUM(X11:X16)/SUM(J11:J16)</f>
        <v>1.0146198830409</v>
      </c>
      <c r="AC11" s="77"/>
      <c r="AD11" s="92">
        <v>1</v>
      </c>
      <c r="AE11" s="93">
        <f>IF(P11=0,"",IF(AD11=0,"",(AD11/P11)))</f>
        <v>0.090909090909091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0.090909090909091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4</v>
      </c>
      <c r="BO11" s="118">
        <f>IF(P11=0,"",IF(BN11=0,"",(BN11/P11)))</f>
        <v>0.36363636363636</v>
      </c>
      <c r="BP11" s="119">
        <v>2</v>
      </c>
      <c r="BQ11" s="120">
        <f>IFERROR(BP11/BN11,"-")</f>
        <v>0.5</v>
      </c>
      <c r="BR11" s="121">
        <v>374000</v>
      </c>
      <c r="BS11" s="122">
        <f>IFERROR(BR11/BN11,"-")</f>
        <v>93500</v>
      </c>
      <c r="BT11" s="123"/>
      <c r="BU11" s="123"/>
      <c r="BV11" s="123">
        <v>2</v>
      </c>
      <c r="BW11" s="124">
        <v>4</v>
      </c>
      <c r="BX11" s="125">
        <f>IF(P11=0,"",IF(BW11=0,"",(BW11/P11)))</f>
        <v>0.36363636363636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0.090909090909091</v>
      </c>
      <c r="CH11" s="133">
        <v>1</v>
      </c>
      <c r="CI11" s="134">
        <f>IFERROR(CH11/CF11,"-")</f>
        <v>1</v>
      </c>
      <c r="CJ11" s="135">
        <v>5000</v>
      </c>
      <c r="CK11" s="136">
        <f>IFERROR(CJ11/CF11,"-")</f>
        <v>5000</v>
      </c>
      <c r="CL11" s="137">
        <v>1</v>
      </c>
      <c r="CM11" s="137"/>
      <c r="CN11" s="137"/>
      <c r="CO11" s="138">
        <v>2</v>
      </c>
      <c r="CP11" s="139">
        <v>374000</v>
      </c>
      <c r="CQ11" s="139">
        <v>363000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350" t="s">
        <v>87</v>
      </c>
      <c r="C12" s="350"/>
      <c r="D12" s="350" t="s">
        <v>84</v>
      </c>
      <c r="E12" s="350" t="s">
        <v>67</v>
      </c>
      <c r="F12" s="350" t="s">
        <v>81</v>
      </c>
      <c r="G12" s="88"/>
      <c r="H12" s="88"/>
      <c r="I12" s="88"/>
      <c r="J12" s="333"/>
      <c r="K12" s="79">
        <v>0</v>
      </c>
      <c r="L12" s="79">
        <v>0</v>
      </c>
      <c r="M12" s="79">
        <v>48</v>
      </c>
      <c r="N12" s="89">
        <v>22</v>
      </c>
      <c r="O12" s="90">
        <v>0</v>
      </c>
      <c r="P12" s="91">
        <f>N12+O12</f>
        <v>22</v>
      </c>
      <c r="Q12" s="80">
        <f>IFERROR(P12/M12,"-")</f>
        <v>0.45833333333333</v>
      </c>
      <c r="R12" s="79">
        <v>2</v>
      </c>
      <c r="S12" s="79">
        <v>6</v>
      </c>
      <c r="T12" s="80">
        <f>IFERROR(R12/(P12),"-")</f>
        <v>0.090909090909091</v>
      </c>
      <c r="U12" s="339"/>
      <c r="V12" s="82">
        <v>4</v>
      </c>
      <c r="W12" s="80">
        <f>IF(P12=0,"-",V12/P12)</f>
        <v>0.18181818181818</v>
      </c>
      <c r="X12" s="338">
        <v>226000</v>
      </c>
      <c r="Y12" s="339">
        <f>IFERROR(X12/P12,"-")</f>
        <v>10272.727272727</v>
      </c>
      <c r="Z12" s="339">
        <f>IFERROR(X12/V12,"-")</f>
        <v>56500</v>
      </c>
      <c r="AA12" s="333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0.045454545454545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10</v>
      </c>
      <c r="BO12" s="118">
        <f>IF(P12=0,"",IF(BN12=0,"",(BN12/P12)))</f>
        <v>0.45454545454545</v>
      </c>
      <c r="BP12" s="119">
        <v>2</v>
      </c>
      <c r="BQ12" s="120">
        <f>IFERROR(BP12/BN12,"-")</f>
        <v>0.2</v>
      </c>
      <c r="BR12" s="121">
        <v>13000</v>
      </c>
      <c r="BS12" s="122">
        <f>IFERROR(BR12/BN12,"-")</f>
        <v>1300</v>
      </c>
      <c r="BT12" s="123"/>
      <c r="BU12" s="123">
        <v>2</v>
      </c>
      <c r="BV12" s="123"/>
      <c r="BW12" s="124">
        <v>7</v>
      </c>
      <c r="BX12" s="125">
        <f>IF(P12=0,"",IF(BW12=0,"",(BW12/P12)))</f>
        <v>0.31818181818182</v>
      </c>
      <c r="BY12" s="126">
        <v>1</v>
      </c>
      <c r="BZ12" s="127">
        <f>IFERROR(BY12/BW12,"-")</f>
        <v>0.14285714285714</v>
      </c>
      <c r="CA12" s="128">
        <v>75000</v>
      </c>
      <c r="CB12" s="129">
        <f>IFERROR(CA12/BW12,"-")</f>
        <v>10714.285714286</v>
      </c>
      <c r="CC12" s="130"/>
      <c r="CD12" s="130"/>
      <c r="CE12" s="130">
        <v>1</v>
      </c>
      <c r="CF12" s="131">
        <v>4</v>
      </c>
      <c r="CG12" s="132">
        <f>IF(P12=0,"",IF(CF12=0,"",(CF12/P12)))</f>
        <v>0.18181818181818</v>
      </c>
      <c r="CH12" s="133">
        <v>1</v>
      </c>
      <c r="CI12" s="134">
        <f>IFERROR(CH12/CF12,"-")</f>
        <v>0.25</v>
      </c>
      <c r="CJ12" s="135">
        <v>138000</v>
      </c>
      <c r="CK12" s="136">
        <f>IFERROR(CJ12/CF12,"-")</f>
        <v>34500</v>
      </c>
      <c r="CL12" s="137"/>
      <c r="CM12" s="137"/>
      <c r="CN12" s="137">
        <v>1</v>
      </c>
      <c r="CO12" s="138">
        <v>4</v>
      </c>
      <c r="CP12" s="139">
        <v>226000</v>
      </c>
      <c r="CQ12" s="139">
        <v>138000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50" t="s">
        <v>88</v>
      </c>
      <c r="C13" s="350"/>
      <c r="D13" s="350" t="s">
        <v>84</v>
      </c>
      <c r="E13" s="350" t="s">
        <v>67</v>
      </c>
      <c r="F13" s="350" t="s">
        <v>89</v>
      </c>
      <c r="G13" s="88" t="s">
        <v>90</v>
      </c>
      <c r="H13" s="88" t="s">
        <v>91</v>
      </c>
      <c r="I13" s="351" t="s">
        <v>71</v>
      </c>
      <c r="J13" s="333"/>
      <c r="K13" s="79">
        <v>0</v>
      </c>
      <c r="L13" s="79">
        <v>0</v>
      </c>
      <c r="M13" s="79">
        <v>98</v>
      </c>
      <c r="N13" s="89">
        <v>7</v>
      </c>
      <c r="O13" s="90">
        <v>0</v>
      </c>
      <c r="P13" s="91">
        <f>N13+O13</f>
        <v>7</v>
      </c>
      <c r="Q13" s="80">
        <f>IFERROR(P13/M13,"-")</f>
        <v>0.071428571428571</v>
      </c>
      <c r="R13" s="79">
        <v>0</v>
      </c>
      <c r="S13" s="79">
        <v>5</v>
      </c>
      <c r="T13" s="80">
        <f>IFERROR(R13/(P13),"-")</f>
        <v>0</v>
      </c>
      <c r="U13" s="339"/>
      <c r="V13" s="82">
        <v>1</v>
      </c>
      <c r="W13" s="80">
        <f>IF(P13=0,"-",V13/P13)</f>
        <v>0.14285714285714</v>
      </c>
      <c r="X13" s="338">
        <v>80000</v>
      </c>
      <c r="Y13" s="339">
        <f>IFERROR(X13/P13,"-")</f>
        <v>11428.571428571</v>
      </c>
      <c r="Z13" s="339">
        <f>IFERROR(X13/V13,"-")</f>
        <v>80000</v>
      </c>
      <c r="AA13" s="333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0.14285714285714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0.14285714285714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3</v>
      </c>
      <c r="BO13" s="118">
        <f>IF(P13=0,"",IF(BN13=0,"",(BN13/P13)))</f>
        <v>0.42857142857143</v>
      </c>
      <c r="BP13" s="119">
        <v>1</v>
      </c>
      <c r="BQ13" s="120">
        <f>IFERROR(BP13/BN13,"-")</f>
        <v>0.33333333333333</v>
      </c>
      <c r="BR13" s="121">
        <v>80000</v>
      </c>
      <c r="BS13" s="122">
        <f>IFERROR(BR13/BN13,"-")</f>
        <v>26666.666666667</v>
      </c>
      <c r="BT13" s="123"/>
      <c r="BU13" s="123"/>
      <c r="BV13" s="123">
        <v>1</v>
      </c>
      <c r="BW13" s="124">
        <v>2</v>
      </c>
      <c r="BX13" s="125">
        <f>IF(P13=0,"",IF(BW13=0,"",(BW13/P13)))</f>
        <v>0.28571428571429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80000</v>
      </c>
      <c r="CQ13" s="139">
        <v>80000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50" t="s">
        <v>92</v>
      </c>
      <c r="C14" s="350"/>
      <c r="D14" s="350" t="s">
        <v>84</v>
      </c>
      <c r="E14" s="350" t="s">
        <v>67</v>
      </c>
      <c r="F14" s="350" t="s">
        <v>81</v>
      </c>
      <c r="G14" s="88"/>
      <c r="H14" s="88"/>
      <c r="I14" s="88"/>
      <c r="J14" s="333"/>
      <c r="K14" s="79">
        <v>0</v>
      </c>
      <c r="L14" s="79">
        <v>0</v>
      </c>
      <c r="M14" s="79">
        <v>55</v>
      </c>
      <c r="N14" s="89">
        <v>7</v>
      </c>
      <c r="O14" s="90">
        <v>0</v>
      </c>
      <c r="P14" s="91">
        <f>N14+O14</f>
        <v>7</v>
      </c>
      <c r="Q14" s="80">
        <f>IFERROR(P14/M14,"-")</f>
        <v>0.12727272727273</v>
      </c>
      <c r="R14" s="79">
        <v>0</v>
      </c>
      <c r="S14" s="79">
        <v>0</v>
      </c>
      <c r="T14" s="80">
        <f>IFERROR(R14/(P14),"-")</f>
        <v>0</v>
      </c>
      <c r="U14" s="339"/>
      <c r="V14" s="82">
        <v>0</v>
      </c>
      <c r="W14" s="80">
        <f>IF(P14=0,"-",V14/P14)</f>
        <v>0</v>
      </c>
      <c r="X14" s="338">
        <v>0</v>
      </c>
      <c r="Y14" s="339">
        <f>IFERROR(X14/P14,"-")</f>
        <v>0</v>
      </c>
      <c r="Z14" s="339" t="str">
        <f>IFERROR(X14/V14,"-")</f>
        <v>-</v>
      </c>
      <c r="AA14" s="333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0.14285714285714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0.14285714285714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0.14285714285714</v>
      </c>
      <c r="BP14" s="119">
        <v>1</v>
      </c>
      <c r="BQ14" s="120">
        <f>IFERROR(BP14/BN14,"-")</f>
        <v>1</v>
      </c>
      <c r="BR14" s="121">
        <v>3000</v>
      </c>
      <c r="BS14" s="122">
        <f>IFERROR(BR14/BN14,"-")</f>
        <v>3000</v>
      </c>
      <c r="BT14" s="123">
        <v>1</v>
      </c>
      <c r="BU14" s="123"/>
      <c r="BV14" s="123"/>
      <c r="BW14" s="124">
        <v>3</v>
      </c>
      <c r="BX14" s="125">
        <f>IF(P14=0,"",IF(BW14=0,"",(BW14/P14)))</f>
        <v>0.42857142857143</v>
      </c>
      <c r="BY14" s="126">
        <v>1</v>
      </c>
      <c r="BZ14" s="127">
        <f>IFERROR(BY14/BW14,"-")</f>
        <v>0.33333333333333</v>
      </c>
      <c r="CA14" s="128">
        <v>39000</v>
      </c>
      <c r="CB14" s="129">
        <f>IFERROR(CA14/BW14,"-")</f>
        <v>13000</v>
      </c>
      <c r="CC14" s="130"/>
      <c r="CD14" s="130"/>
      <c r="CE14" s="130">
        <v>1</v>
      </c>
      <c r="CF14" s="131">
        <v>1</v>
      </c>
      <c r="CG14" s="132">
        <f>IF(P14=0,"",IF(CF14=0,"",(CF14/P14)))</f>
        <v>0.14285714285714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0</v>
      </c>
      <c r="CP14" s="139">
        <v>0</v>
      </c>
      <c r="CQ14" s="139">
        <v>39000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50" t="s">
        <v>93</v>
      </c>
      <c r="C15" s="350"/>
      <c r="D15" s="350" t="s">
        <v>94</v>
      </c>
      <c r="E15" s="350" t="s">
        <v>95</v>
      </c>
      <c r="F15" s="350" t="s">
        <v>68</v>
      </c>
      <c r="G15" s="88" t="s">
        <v>90</v>
      </c>
      <c r="H15" s="88" t="s">
        <v>91</v>
      </c>
      <c r="I15" s="351" t="s">
        <v>96</v>
      </c>
      <c r="J15" s="333"/>
      <c r="K15" s="79">
        <v>0</v>
      </c>
      <c r="L15" s="79">
        <v>0</v>
      </c>
      <c r="M15" s="79">
        <v>47</v>
      </c>
      <c r="N15" s="89">
        <v>5</v>
      </c>
      <c r="O15" s="90">
        <v>0</v>
      </c>
      <c r="P15" s="91">
        <f>N15+O15</f>
        <v>5</v>
      </c>
      <c r="Q15" s="80">
        <f>IFERROR(P15/M15,"-")</f>
        <v>0.1063829787234</v>
      </c>
      <c r="R15" s="79">
        <v>0</v>
      </c>
      <c r="S15" s="79">
        <v>1</v>
      </c>
      <c r="T15" s="80">
        <f>IFERROR(R15/(P15),"-")</f>
        <v>0</v>
      </c>
      <c r="U15" s="339"/>
      <c r="V15" s="82">
        <v>1</v>
      </c>
      <c r="W15" s="80">
        <f>IF(P15=0,"-",V15/P15)</f>
        <v>0.2</v>
      </c>
      <c r="X15" s="338">
        <v>14000</v>
      </c>
      <c r="Y15" s="339">
        <f>IFERROR(X15/P15,"-")</f>
        <v>2800</v>
      </c>
      <c r="Z15" s="339">
        <f>IFERROR(X15/V15,"-")</f>
        <v>14000</v>
      </c>
      <c r="AA15" s="333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2</v>
      </c>
      <c r="BO15" s="118">
        <f>IF(P15=0,"",IF(BN15=0,"",(BN15/P15)))</f>
        <v>0.4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3</v>
      </c>
      <c r="BX15" s="125">
        <f>IF(P15=0,"",IF(BW15=0,"",(BW15/P15)))</f>
        <v>0.6</v>
      </c>
      <c r="BY15" s="126">
        <v>2</v>
      </c>
      <c r="BZ15" s="127">
        <f>IFERROR(BY15/BW15,"-")</f>
        <v>0.66666666666667</v>
      </c>
      <c r="CA15" s="128">
        <v>14000</v>
      </c>
      <c r="CB15" s="129">
        <f>IFERROR(CA15/BW15,"-")</f>
        <v>4666.6666666667</v>
      </c>
      <c r="CC15" s="130">
        <v>1</v>
      </c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14000</v>
      </c>
      <c r="CQ15" s="139">
        <v>9000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50" t="s">
        <v>97</v>
      </c>
      <c r="C16" s="350"/>
      <c r="D16" s="350" t="s">
        <v>94</v>
      </c>
      <c r="E16" s="350" t="s">
        <v>95</v>
      </c>
      <c r="F16" s="350" t="s">
        <v>81</v>
      </c>
      <c r="G16" s="88"/>
      <c r="H16" s="88"/>
      <c r="I16" s="88"/>
      <c r="J16" s="333"/>
      <c r="K16" s="79">
        <v>0</v>
      </c>
      <c r="L16" s="79">
        <v>0</v>
      </c>
      <c r="M16" s="79">
        <v>42</v>
      </c>
      <c r="N16" s="89">
        <v>2</v>
      </c>
      <c r="O16" s="90">
        <v>0</v>
      </c>
      <c r="P16" s="91">
        <f>N16+O16</f>
        <v>2</v>
      </c>
      <c r="Q16" s="80">
        <f>IFERROR(P16/M16,"-")</f>
        <v>0.047619047619048</v>
      </c>
      <c r="R16" s="79">
        <v>0</v>
      </c>
      <c r="S16" s="79">
        <v>0</v>
      </c>
      <c r="T16" s="80">
        <f>IFERROR(R16/(P16),"-")</f>
        <v>0</v>
      </c>
      <c r="U16" s="339"/>
      <c r="V16" s="82">
        <v>0</v>
      </c>
      <c r="W16" s="80">
        <f>IF(P16=0,"-",V16/P16)</f>
        <v>0</v>
      </c>
      <c r="X16" s="338">
        <v>0</v>
      </c>
      <c r="Y16" s="339">
        <f>IFERROR(X16/P16,"-")</f>
        <v>0</v>
      </c>
      <c r="Z16" s="339" t="str">
        <f>IFERROR(X16/V16,"-")</f>
        <v>-</v>
      </c>
      <c r="AA16" s="333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2</v>
      </c>
      <c r="BX16" s="125">
        <f>IF(P16=0,"",IF(BW16=0,"",(BW16/P16)))</f>
        <v>1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3.9553720238095</v>
      </c>
      <c r="B17" s="350" t="s">
        <v>98</v>
      </c>
      <c r="C17" s="350"/>
      <c r="D17" s="350" t="s">
        <v>66</v>
      </c>
      <c r="E17" s="350" t="s">
        <v>67</v>
      </c>
      <c r="F17" s="350" t="s">
        <v>99</v>
      </c>
      <c r="G17" s="88" t="s">
        <v>100</v>
      </c>
      <c r="H17" s="88" t="s">
        <v>101</v>
      </c>
      <c r="I17" s="88"/>
      <c r="J17" s="333">
        <v>336000</v>
      </c>
      <c r="K17" s="79">
        <v>0</v>
      </c>
      <c r="L17" s="79">
        <v>0</v>
      </c>
      <c r="M17" s="79">
        <v>24</v>
      </c>
      <c r="N17" s="89">
        <v>2</v>
      </c>
      <c r="O17" s="90">
        <v>0</v>
      </c>
      <c r="P17" s="91">
        <f>N17+O17</f>
        <v>2</v>
      </c>
      <c r="Q17" s="80">
        <f>IFERROR(P17/M17,"-")</f>
        <v>0.083333333333333</v>
      </c>
      <c r="R17" s="79">
        <v>0</v>
      </c>
      <c r="S17" s="79">
        <v>1</v>
      </c>
      <c r="T17" s="80">
        <f>IFERROR(R17/(P17),"-")</f>
        <v>0</v>
      </c>
      <c r="U17" s="339">
        <f>IFERROR(J17/SUM(N17:O24),"-")</f>
        <v>9882.3529411765</v>
      </c>
      <c r="V17" s="82">
        <v>0</v>
      </c>
      <c r="W17" s="80">
        <f>IF(P17=0,"-",V17/P17)</f>
        <v>0</v>
      </c>
      <c r="X17" s="338">
        <v>0</v>
      </c>
      <c r="Y17" s="339">
        <f>IFERROR(X17/P17,"-")</f>
        <v>0</v>
      </c>
      <c r="Z17" s="339" t="str">
        <f>IFERROR(X17/V17,"-")</f>
        <v>-</v>
      </c>
      <c r="AA17" s="333">
        <f>SUM(X17:X24)-SUM(J17:J24)</f>
        <v>993005</v>
      </c>
      <c r="AB17" s="83">
        <f>SUM(X17:X24)/SUM(J17:J24)</f>
        <v>3.9553720238095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50" t="s">
        <v>102</v>
      </c>
      <c r="C18" s="350"/>
      <c r="D18" s="350" t="s">
        <v>66</v>
      </c>
      <c r="E18" s="350" t="s">
        <v>67</v>
      </c>
      <c r="F18" s="350" t="s">
        <v>81</v>
      </c>
      <c r="G18" s="88"/>
      <c r="H18" s="88"/>
      <c r="I18" s="88"/>
      <c r="J18" s="333"/>
      <c r="K18" s="79">
        <v>0</v>
      </c>
      <c r="L18" s="79">
        <v>0</v>
      </c>
      <c r="M18" s="79">
        <v>15</v>
      </c>
      <c r="N18" s="89">
        <v>8</v>
      </c>
      <c r="O18" s="90">
        <v>0</v>
      </c>
      <c r="P18" s="91">
        <f>N18+O18</f>
        <v>8</v>
      </c>
      <c r="Q18" s="80">
        <f>IFERROR(P18/M18,"-")</f>
        <v>0.53333333333333</v>
      </c>
      <c r="R18" s="79">
        <v>3</v>
      </c>
      <c r="S18" s="79">
        <v>0</v>
      </c>
      <c r="T18" s="80">
        <f>IFERROR(R18/(P18),"-")</f>
        <v>0.375</v>
      </c>
      <c r="U18" s="339"/>
      <c r="V18" s="82">
        <v>3</v>
      </c>
      <c r="W18" s="80">
        <f>IF(P18=0,"-",V18/P18)</f>
        <v>0.375</v>
      </c>
      <c r="X18" s="338">
        <v>582005</v>
      </c>
      <c r="Y18" s="339">
        <f>IFERROR(X18/P18,"-")</f>
        <v>72750.625</v>
      </c>
      <c r="Z18" s="339">
        <f>IFERROR(X18/V18,"-")</f>
        <v>194001.66666667</v>
      </c>
      <c r="AA18" s="333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4</v>
      </c>
      <c r="BO18" s="118">
        <f>IF(P18=0,"",IF(BN18=0,"",(BN18/P18)))</f>
        <v>0.5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0.25</v>
      </c>
      <c r="BY18" s="126">
        <v>2</v>
      </c>
      <c r="BZ18" s="127">
        <f>IFERROR(BY18/BW18,"-")</f>
        <v>1</v>
      </c>
      <c r="CA18" s="128">
        <v>21000</v>
      </c>
      <c r="CB18" s="129">
        <f>IFERROR(CA18/BW18,"-")</f>
        <v>10500</v>
      </c>
      <c r="CC18" s="130">
        <v>1</v>
      </c>
      <c r="CD18" s="130"/>
      <c r="CE18" s="130">
        <v>1</v>
      </c>
      <c r="CF18" s="131">
        <v>2</v>
      </c>
      <c r="CG18" s="132">
        <f>IF(P18=0,"",IF(CF18=0,"",(CF18/P18)))</f>
        <v>0.25</v>
      </c>
      <c r="CH18" s="133">
        <v>2</v>
      </c>
      <c r="CI18" s="134">
        <f>IFERROR(CH18/CF18,"-")</f>
        <v>1</v>
      </c>
      <c r="CJ18" s="135">
        <v>579005</v>
      </c>
      <c r="CK18" s="136">
        <f>IFERROR(CJ18/CF18,"-")</f>
        <v>289502.5</v>
      </c>
      <c r="CL18" s="137"/>
      <c r="CM18" s="137"/>
      <c r="CN18" s="137">
        <v>2</v>
      </c>
      <c r="CO18" s="138">
        <v>3</v>
      </c>
      <c r="CP18" s="139">
        <v>582005</v>
      </c>
      <c r="CQ18" s="139">
        <v>565005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/>
      <c r="B19" s="350" t="s">
        <v>103</v>
      </c>
      <c r="C19" s="350"/>
      <c r="D19" s="350" t="s">
        <v>84</v>
      </c>
      <c r="E19" s="350" t="s">
        <v>95</v>
      </c>
      <c r="F19" s="350" t="s">
        <v>89</v>
      </c>
      <c r="G19" s="88" t="s">
        <v>100</v>
      </c>
      <c r="H19" s="88" t="s">
        <v>101</v>
      </c>
      <c r="I19" s="88"/>
      <c r="J19" s="333"/>
      <c r="K19" s="79">
        <v>0</v>
      </c>
      <c r="L19" s="79">
        <v>0</v>
      </c>
      <c r="M19" s="79">
        <v>30</v>
      </c>
      <c r="N19" s="89">
        <v>3</v>
      </c>
      <c r="O19" s="90">
        <v>0</v>
      </c>
      <c r="P19" s="91">
        <f>N19+O19</f>
        <v>3</v>
      </c>
      <c r="Q19" s="80">
        <f>IFERROR(P19/M19,"-")</f>
        <v>0.1</v>
      </c>
      <c r="R19" s="79">
        <v>0</v>
      </c>
      <c r="S19" s="79">
        <v>3</v>
      </c>
      <c r="T19" s="80">
        <f>IFERROR(R19/(P19),"-")</f>
        <v>0</v>
      </c>
      <c r="U19" s="339"/>
      <c r="V19" s="82">
        <v>0</v>
      </c>
      <c r="W19" s="80">
        <f>IF(P19=0,"-",V19/P19)</f>
        <v>0</v>
      </c>
      <c r="X19" s="338">
        <v>0</v>
      </c>
      <c r="Y19" s="339">
        <f>IFERROR(X19/P19,"-")</f>
        <v>0</v>
      </c>
      <c r="Z19" s="339" t="str">
        <f>IFERROR(X19/V19,"-")</f>
        <v>-</v>
      </c>
      <c r="AA19" s="333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3</v>
      </c>
      <c r="BO19" s="118">
        <f>IF(P19=0,"",IF(BN19=0,"",(BN19/P19)))</f>
        <v>1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50" t="s">
        <v>104</v>
      </c>
      <c r="C20" s="350"/>
      <c r="D20" s="350" t="s">
        <v>84</v>
      </c>
      <c r="E20" s="350" t="s">
        <v>95</v>
      </c>
      <c r="F20" s="350" t="s">
        <v>81</v>
      </c>
      <c r="G20" s="88"/>
      <c r="H20" s="88"/>
      <c r="I20" s="88"/>
      <c r="J20" s="333"/>
      <c r="K20" s="79">
        <v>0</v>
      </c>
      <c r="L20" s="79">
        <v>0</v>
      </c>
      <c r="M20" s="79">
        <v>24</v>
      </c>
      <c r="N20" s="89">
        <v>9</v>
      </c>
      <c r="O20" s="90">
        <v>0</v>
      </c>
      <c r="P20" s="91">
        <f>N20+O20</f>
        <v>9</v>
      </c>
      <c r="Q20" s="80">
        <f>IFERROR(P20/M20,"-")</f>
        <v>0.375</v>
      </c>
      <c r="R20" s="79">
        <v>2</v>
      </c>
      <c r="S20" s="79">
        <v>2</v>
      </c>
      <c r="T20" s="80">
        <f>IFERROR(R20/(P20),"-")</f>
        <v>0.22222222222222</v>
      </c>
      <c r="U20" s="339"/>
      <c r="V20" s="82">
        <v>3</v>
      </c>
      <c r="W20" s="80">
        <f>IF(P20=0,"-",V20/P20)</f>
        <v>0.33333333333333</v>
      </c>
      <c r="X20" s="338">
        <v>681000</v>
      </c>
      <c r="Y20" s="339">
        <f>IFERROR(X20/P20,"-")</f>
        <v>75666.666666667</v>
      </c>
      <c r="Z20" s="339">
        <f>IFERROR(X20/V20,"-")</f>
        <v>227000</v>
      </c>
      <c r="AA20" s="333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0.11111111111111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4</v>
      </c>
      <c r="BO20" s="118">
        <f>IF(P20=0,"",IF(BN20=0,"",(BN20/P20)))</f>
        <v>0.44444444444444</v>
      </c>
      <c r="BP20" s="119">
        <v>3</v>
      </c>
      <c r="BQ20" s="120">
        <f>IFERROR(BP20/BN20,"-")</f>
        <v>0.75</v>
      </c>
      <c r="BR20" s="121">
        <v>681000</v>
      </c>
      <c r="BS20" s="122">
        <f>IFERROR(BR20/BN20,"-")</f>
        <v>170250</v>
      </c>
      <c r="BT20" s="123"/>
      <c r="BU20" s="123"/>
      <c r="BV20" s="123">
        <v>3</v>
      </c>
      <c r="BW20" s="124">
        <v>3</v>
      </c>
      <c r="BX20" s="125">
        <f>IF(P20=0,"",IF(BW20=0,"",(BW20/P20)))</f>
        <v>0.33333333333333</v>
      </c>
      <c r="BY20" s="126">
        <v>1</v>
      </c>
      <c r="BZ20" s="127">
        <f>IFERROR(BY20/BW20,"-")</f>
        <v>0.33333333333333</v>
      </c>
      <c r="CA20" s="128">
        <v>100000</v>
      </c>
      <c r="CB20" s="129">
        <f>IFERROR(CA20/BW20,"-")</f>
        <v>33333.333333333</v>
      </c>
      <c r="CC20" s="130"/>
      <c r="CD20" s="130"/>
      <c r="CE20" s="130">
        <v>1</v>
      </c>
      <c r="CF20" s="131">
        <v>1</v>
      </c>
      <c r="CG20" s="132">
        <f>IF(P20=0,"",IF(CF20=0,"",(CF20/P20)))</f>
        <v>0.11111111111111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3</v>
      </c>
      <c r="CP20" s="139">
        <v>681000</v>
      </c>
      <c r="CQ20" s="139">
        <v>598000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350" t="s">
        <v>105</v>
      </c>
      <c r="C21" s="350"/>
      <c r="D21" s="350" t="s">
        <v>94</v>
      </c>
      <c r="E21" s="350" t="s">
        <v>106</v>
      </c>
      <c r="F21" s="350" t="s">
        <v>99</v>
      </c>
      <c r="G21" s="88" t="s">
        <v>100</v>
      </c>
      <c r="H21" s="88" t="s">
        <v>101</v>
      </c>
      <c r="I21" s="88"/>
      <c r="J21" s="333"/>
      <c r="K21" s="79">
        <v>0</v>
      </c>
      <c r="L21" s="79">
        <v>0</v>
      </c>
      <c r="M21" s="79">
        <v>15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9"/>
      <c r="V21" s="82">
        <v>0</v>
      </c>
      <c r="W21" s="80" t="str">
        <f>IF(P21=0,"-",V21/P21)</f>
        <v>-</v>
      </c>
      <c r="X21" s="338">
        <v>0</v>
      </c>
      <c r="Y21" s="339" t="str">
        <f>IFERROR(X21/P21,"-")</f>
        <v>-</v>
      </c>
      <c r="Z21" s="339" t="str">
        <f>IFERROR(X21/V21,"-")</f>
        <v>-</v>
      </c>
      <c r="AA21" s="333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50" t="s">
        <v>107</v>
      </c>
      <c r="C22" s="350"/>
      <c r="D22" s="350" t="s">
        <v>94</v>
      </c>
      <c r="E22" s="350" t="s">
        <v>106</v>
      </c>
      <c r="F22" s="350" t="s">
        <v>81</v>
      </c>
      <c r="G22" s="88"/>
      <c r="H22" s="88"/>
      <c r="I22" s="88"/>
      <c r="J22" s="333"/>
      <c r="K22" s="79">
        <v>0</v>
      </c>
      <c r="L22" s="79">
        <v>0</v>
      </c>
      <c r="M22" s="79">
        <v>15</v>
      </c>
      <c r="N22" s="89">
        <v>2</v>
      </c>
      <c r="O22" s="90">
        <v>0</v>
      </c>
      <c r="P22" s="91">
        <f>N22+O22</f>
        <v>2</v>
      </c>
      <c r="Q22" s="80">
        <f>IFERROR(P22/M22,"-")</f>
        <v>0.13333333333333</v>
      </c>
      <c r="R22" s="79">
        <v>0</v>
      </c>
      <c r="S22" s="79">
        <v>1</v>
      </c>
      <c r="T22" s="80">
        <f>IFERROR(R22/(P22),"-")</f>
        <v>0</v>
      </c>
      <c r="U22" s="339"/>
      <c r="V22" s="82">
        <v>0</v>
      </c>
      <c r="W22" s="80">
        <f>IF(P22=0,"-",V22/P22)</f>
        <v>0</v>
      </c>
      <c r="X22" s="338">
        <v>6000</v>
      </c>
      <c r="Y22" s="339">
        <f>IFERROR(X22/P22,"-")</f>
        <v>3000</v>
      </c>
      <c r="Z22" s="339" t="str">
        <f>IFERROR(X22/V22,"-")</f>
        <v>-</v>
      </c>
      <c r="AA22" s="333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0.5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0.5</v>
      </c>
      <c r="BY22" s="126">
        <v>1</v>
      </c>
      <c r="BZ22" s="127">
        <f>IFERROR(BY22/BW22,"-")</f>
        <v>1</v>
      </c>
      <c r="CA22" s="128">
        <v>76000</v>
      </c>
      <c r="CB22" s="129">
        <f>IFERROR(CA22/BW22,"-")</f>
        <v>76000</v>
      </c>
      <c r="CC22" s="130"/>
      <c r="CD22" s="130"/>
      <c r="CE22" s="130">
        <v>1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6000</v>
      </c>
      <c r="CQ22" s="139">
        <v>76000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50" t="s">
        <v>108</v>
      </c>
      <c r="C23" s="350"/>
      <c r="D23" s="350" t="s">
        <v>109</v>
      </c>
      <c r="E23" s="350" t="s">
        <v>110</v>
      </c>
      <c r="F23" s="350" t="s">
        <v>89</v>
      </c>
      <c r="G23" s="88" t="s">
        <v>100</v>
      </c>
      <c r="H23" s="88" t="s">
        <v>101</v>
      </c>
      <c r="I23" s="88"/>
      <c r="J23" s="333"/>
      <c r="K23" s="79">
        <v>0</v>
      </c>
      <c r="L23" s="79">
        <v>0</v>
      </c>
      <c r="M23" s="79">
        <v>33</v>
      </c>
      <c r="N23" s="89">
        <v>2</v>
      </c>
      <c r="O23" s="90">
        <v>0</v>
      </c>
      <c r="P23" s="91">
        <f>N23+O23</f>
        <v>2</v>
      </c>
      <c r="Q23" s="80">
        <f>IFERROR(P23/M23,"-")</f>
        <v>0.060606060606061</v>
      </c>
      <c r="R23" s="79">
        <v>0</v>
      </c>
      <c r="S23" s="79">
        <v>0</v>
      </c>
      <c r="T23" s="80">
        <f>IFERROR(R23/(P23),"-")</f>
        <v>0</v>
      </c>
      <c r="U23" s="339"/>
      <c r="V23" s="82">
        <v>0</v>
      </c>
      <c r="W23" s="80">
        <f>IF(P23=0,"-",V23/P23)</f>
        <v>0</v>
      </c>
      <c r="X23" s="338">
        <v>0</v>
      </c>
      <c r="Y23" s="339">
        <f>IFERROR(X23/P23,"-")</f>
        <v>0</v>
      </c>
      <c r="Z23" s="339" t="str">
        <f>IFERROR(X23/V23,"-")</f>
        <v>-</v>
      </c>
      <c r="AA23" s="333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2</v>
      </c>
      <c r="BO23" s="118">
        <f>IF(P23=0,"",IF(BN23=0,"",(BN23/P23)))</f>
        <v>1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50" t="s">
        <v>111</v>
      </c>
      <c r="C24" s="350"/>
      <c r="D24" s="350" t="s">
        <v>109</v>
      </c>
      <c r="E24" s="350" t="s">
        <v>110</v>
      </c>
      <c r="F24" s="350" t="s">
        <v>81</v>
      </c>
      <c r="G24" s="88"/>
      <c r="H24" s="88"/>
      <c r="I24" s="88"/>
      <c r="J24" s="333"/>
      <c r="K24" s="79">
        <v>0</v>
      </c>
      <c r="L24" s="79">
        <v>0</v>
      </c>
      <c r="M24" s="79">
        <v>28</v>
      </c>
      <c r="N24" s="89">
        <v>8</v>
      </c>
      <c r="O24" s="90">
        <v>0</v>
      </c>
      <c r="P24" s="91">
        <f>N24+O24</f>
        <v>8</v>
      </c>
      <c r="Q24" s="80">
        <f>IFERROR(P24/M24,"-")</f>
        <v>0.28571428571429</v>
      </c>
      <c r="R24" s="79">
        <v>1</v>
      </c>
      <c r="S24" s="79">
        <v>3</v>
      </c>
      <c r="T24" s="80">
        <f>IFERROR(R24/(P24),"-")</f>
        <v>0.125</v>
      </c>
      <c r="U24" s="339"/>
      <c r="V24" s="82">
        <v>1</v>
      </c>
      <c r="W24" s="80">
        <f>IF(P24=0,"-",V24/P24)</f>
        <v>0.125</v>
      </c>
      <c r="X24" s="338">
        <v>60000</v>
      </c>
      <c r="Y24" s="339">
        <f>IFERROR(X24/P24,"-")</f>
        <v>7500</v>
      </c>
      <c r="Z24" s="339">
        <f>IFERROR(X24/V24,"-")</f>
        <v>60000</v>
      </c>
      <c r="AA24" s="333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0.125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0.125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4</v>
      </c>
      <c r="BX24" s="125">
        <f>IF(P24=0,"",IF(BW24=0,"",(BW24/P24)))</f>
        <v>0.5</v>
      </c>
      <c r="BY24" s="126">
        <v>1</v>
      </c>
      <c r="BZ24" s="127">
        <f>IFERROR(BY24/BW24,"-")</f>
        <v>0.25</v>
      </c>
      <c r="CA24" s="128">
        <v>60000</v>
      </c>
      <c r="CB24" s="129">
        <f>IFERROR(CA24/BW24,"-")</f>
        <v>15000</v>
      </c>
      <c r="CC24" s="130"/>
      <c r="CD24" s="130"/>
      <c r="CE24" s="130">
        <v>1</v>
      </c>
      <c r="CF24" s="131">
        <v>2</v>
      </c>
      <c r="CG24" s="132">
        <f>IF(P24=0,"",IF(CF24=0,"",(CF24/P24)))</f>
        <v>0.25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1</v>
      </c>
      <c r="CP24" s="139">
        <v>60000</v>
      </c>
      <c r="CQ24" s="139">
        <v>60000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4.4102564102564</v>
      </c>
      <c r="B25" s="350" t="s">
        <v>112</v>
      </c>
      <c r="C25" s="350"/>
      <c r="D25" s="350" t="s">
        <v>113</v>
      </c>
      <c r="E25" s="350" t="s">
        <v>114</v>
      </c>
      <c r="F25" s="350" t="s">
        <v>68</v>
      </c>
      <c r="G25" s="88" t="s">
        <v>115</v>
      </c>
      <c r="H25" s="88" t="s">
        <v>116</v>
      </c>
      <c r="I25" s="88" t="s">
        <v>117</v>
      </c>
      <c r="J25" s="333">
        <v>312000</v>
      </c>
      <c r="K25" s="79">
        <v>0</v>
      </c>
      <c r="L25" s="79">
        <v>0</v>
      </c>
      <c r="M25" s="79">
        <v>64</v>
      </c>
      <c r="N25" s="89">
        <v>6</v>
      </c>
      <c r="O25" s="90">
        <v>0</v>
      </c>
      <c r="P25" s="91">
        <f>N25+O25</f>
        <v>6</v>
      </c>
      <c r="Q25" s="80">
        <f>IFERROR(P25/M25,"-")</f>
        <v>0.09375</v>
      </c>
      <c r="R25" s="79">
        <v>2</v>
      </c>
      <c r="S25" s="79">
        <v>1</v>
      </c>
      <c r="T25" s="80">
        <f>IFERROR(R25/(P25),"-")</f>
        <v>0.33333333333333</v>
      </c>
      <c r="U25" s="339">
        <f>IFERROR(J25/SUM(N25:O28),"-")</f>
        <v>12000</v>
      </c>
      <c r="V25" s="82">
        <v>3</v>
      </c>
      <c r="W25" s="80">
        <f>IF(P25=0,"-",V25/P25)</f>
        <v>0.5</v>
      </c>
      <c r="X25" s="338">
        <v>1364000</v>
      </c>
      <c r="Y25" s="339">
        <f>IFERROR(X25/P25,"-")</f>
        <v>227333.33333333</v>
      </c>
      <c r="Z25" s="339">
        <f>IFERROR(X25/V25,"-")</f>
        <v>454666.66666667</v>
      </c>
      <c r="AA25" s="333">
        <f>SUM(X25:X28)-SUM(J25:J28)</f>
        <v>1064000</v>
      </c>
      <c r="AB25" s="83">
        <f>SUM(X25:X28)/SUM(J25:J28)</f>
        <v>4.4102564102564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0.16666666666667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4</v>
      </c>
      <c r="BO25" s="118">
        <f>IF(P25=0,"",IF(BN25=0,"",(BN25/P25)))</f>
        <v>0.66666666666667</v>
      </c>
      <c r="BP25" s="119">
        <v>2</v>
      </c>
      <c r="BQ25" s="120">
        <f>IFERROR(BP25/BN25,"-")</f>
        <v>0.5</v>
      </c>
      <c r="BR25" s="121">
        <v>21000</v>
      </c>
      <c r="BS25" s="122">
        <f>IFERROR(BR25/BN25,"-")</f>
        <v>5250</v>
      </c>
      <c r="BT25" s="123"/>
      <c r="BU25" s="123">
        <v>1</v>
      </c>
      <c r="BV25" s="123">
        <v>1</v>
      </c>
      <c r="BW25" s="124">
        <v>1</v>
      </c>
      <c r="BX25" s="125">
        <f>IF(P25=0,"",IF(BW25=0,"",(BW25/P25)))</f>
        <v>0.16666666666667</v>
      </c>
      <c r="BY25" s="126">
        <v>1</v>
      </c>
      <c r="BZ25" s="127">
        <f>IFERROR(BY25/BW25,"-")</f>
        <v>1</v>
      </c>
      <c r="CA25" s="128">
        <v>1346000</v>
      </c>
      <c r="CB25" s="129">
        <f>IFERROR(CA25/BW25,"-")</f>
        <v>1346000</v>
      </c>
      <c r="CC25" s="130"/>
      <c r="CD25" s="130"/>
      <c r="CE25" s="130">
        <v>1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3</v>
      </c>
      <c r="CP25" s="139">
        <v>1364000</v>
      </c>
      <c r="CQ25" s="139">
        <v>1346000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/>
      <c r="B26" s="350" t="s">
        <v>118</v>
      </c>
      <c r="C26" s="350"/>
      <c r="D26" s="350" t="s">
        <v>119</v>
      </c>
      <c r="E26" s="350" t="s">
        <v>120</v>
      </c>
      <c r="F26" s="350" t="s">
        <v>68</v>
      </c>
      <c r="G26" s="88"/>
      <c r="H26" s="88" t="s">
        <v>116</v>
      </c>
      <c r="I26" s="88" t="s">
        <v>121</v>
      </c>
      <c r="J26" s="333"/>
      <c r="K26" s="79">
        <v>0</v>
      </c>
      <c r="L26" s="79">
        <v>0</v>
      </c>
      <c r="M26" s="79">
        <v>61</v>
      </c>
      <c r="N26" s="89">
        <v>1</v>
      </c>
      <c r="O26" s="90">
        <v>0</v>
      </c>
      <c r="P26" s="91">
        <f>N26+O26</f>
        <v>1</v>
      </c>
      <c r="Q26" s="80">
        <f>IFERROR(P26/M26,"-")</f>
        <v>0.016393442622951</v>
      </c>
      <c r="R26" s="79">
        <v>0</v>
      </c>
      <c r="S26" s="79">
        <v>1</v>
      </c>
      <c r="T26" s="80">
        <f>IFERROR(R26/(P26),"-")</f>
        <v>0</v>
      </c>
      <c r="U26" s="339"/>
      <c r="V26" s="82">
        <v>0</v>
      </c>
      <c r="W26" s="80">
        <f>IF(P26=0,"-",V26/P26)</f>
        <v>0</v>
      </c>
      <c r="X26" s="338">
        <v>0</v>
      </c>
      <c r="Y26" s="339">
        <f>IFERROR(X26/P26,"-")</f>
        <v>0</v>
      </c>
      <c r="Z26" s="339" t="str">
        <f>IFERROR(X26/V26,"-")</f>
        <v>-</v>
      </c>
      <c r="AA26" s="333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1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50" t="s">
        <v>122</v>
      </c>
      <c r="C27" s="350"/>
      <c r="D27" s="350" t="s">
        <v>123</v>
      </c>
      <c r="E27" s="350" t="s">
        <v>124</v>
      </c>
      <c r="F27" s="350" t="s">
        <v>68</v>
      </c>
      <c r="G27" s="88"/>
      <c r="H27" s="88" t="s">
        <v>116</v>
      </c>
      <c r="I27" s="88" t="s">
        <v>125</v>
      </c>
      <c r="J27" s="333"/>
      <c r="K27" s="79">
        <v>0</v>
      </c>
      <c r="L27" s="79">
        <v>0</v>
      </c>
      <c r="M27" s="79">
        <v>19</v>
      </c>
      <c r="N27" s="89">
        <v>4</v>
      </c>
      <c r="O27" s="90">
        <v>0</v>
      </c>
      <c r="P27" s="91">
        <f>N27+O27</f>
        <v>4</v>
      </c>
      <c r="Q27" s="80">
        <f>IFERROR(P27/M27,"-")</f>
        <v>0.21052631578947</v>
      </c>
      <c r="R27" s="79">
        <v>0</v>
      </c>
      <c r="S27" s="79">
        <v>0</v>
      </c>
      <c r="T27" s="80">
        <f>IFERROR(R27/(P27),"-")</f>
        <v>0</v>
      </c>
      <c r="U27" s="339"/>
      <c r="V27" s="82">
        <v>0</v>
      </c>
      <c r="W27" s="80">
        <f>IF(P27=0,"-",V27/P27)</f>
        <v>0</v>
      </c>
      <c r="X27" s="338">
        <v>0</v>
      </c>
      <c r="Y27" s="339">
        <f>IFERROR(X27/P27,"-")</f>
        <v>0</v>
      </c>
      <c r="Z27" s="339" t="str">
        <f>IFERROR(X27/V27,"-")</f>
        <v>-</v>
      </c>
      <c r="AA27" s="333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0.5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2</v>
      </c>
      <c r="BX27" s="125">
        <f>IF(P27=0,"",IF(BW27=0,"",(BW27/P27)))</f>
        <v>0.5</v>
      </c>
      <c r="BY27" s="126">
        <v>1</v>
      </c>
      <c r="BZ27" s="127">
        <f>IFERROR(BY27/BW27,"-")</f>
        <v>0.5</v>
      </c>
      <c r="CA27" s="128">
        <v>51000</v>
      </c>
      <c r="CB27" s="129">
        <f>IFERROR(CA27/BW27,"-")</f>
        <v>25500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>
        <v>51000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50" t="s">
        <v>126</v>
      </c>
      <c r="C28" s="350"/>
      <c r="D28" s="350" t="s">
        <v>80</v>
      </c>
      <c r="E28" s="350" t="s">
        <v>80</v>
      </c>
      <c r="F28" s="350" t="s">
        <v>81</v>
      </c>
      <c r="G28" s="88"/>
      <c r="H28" s="88"/>
      <c r="I28" s="88"/>
      <c r="J28" s="333"/>
      <c r="K28" s="79">
        <v>0</v>
      </c>
      <c r="L28" s="79">
        <v>0</v>
      </c>
      <c r="M28" s="79">
        <v>29</v>
      </c>
      <c r="N28" s="89">
        <v>15</v>
      </c>
      <c r="O28" s="90">
        <v>0</v>
      </c>
      <c r="P28" s="91">
        <f>N28+O28</f>
        <v>15</v>
      </c>
      <c r="Q28" s="80">
        <f>IFERROR(P28/M28,"-")</f>
        <v>0.51724137931034</v>
      </c>
      <c r="R28" s="79">
        <v>1</v>
      </c>
      <c r="S28" s="79">
        <v>2</v>
      </c>
      <c r="T28" s="80">
        <f>IFERROR(R28/(P28),"-")</f>
        <v>0.066666666666667</v>
      </c>
      <c r="U28" s="339"/>
      <c r="V28" s="82">
        <v>2</v>
      </c>
      <c r="W28" s="80">
        <f>IF(P28=0,"-",V28/P28)</f>
        <v>0.13333333333333</v>
      </c>
      <c r="X28" s="338">
        <v>12000</v>
      </c>
      <c r="Y28" s="339">
        <f>IFERROR(X28/P28,"-")</f>
        <v>800</v>
      </c>
      <c r="Z28" s="339">
        <f>IFERROR(X28/V28,"-")</f>
        <v>6000</v>
      </c>
      <c r="AA28" s="333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2</v>
      </c>
      <c r="BF28" s="111">
        <f>IF(P28=0,"",IF(BE28=0,"",(BE28/P28)))</f>
        <v>0.13333333333333</v>
      </c>
      <c r="BG28" s="110">
        <v>1</v>
      </c>
      <c r="BH28" s="112">
        <f>IFERROR(BG28/BE28,"-")</f>
        <v>0.5</v>
      </c>
      <c r="BI28" s="113">
        <v>8000</v>
      </c>
      <c r="BJ28" s="114">
        <f>IFERROR(BI28/BE28,"-")</f>
        <v>4000</v>
      </c>
      <c r="BK28" s="115"/>
      <c r="BL28" s="115">
        <v>1</v>
      </c>
      <c r="BM28" s="115"/>
      <c r="BN28" s="117">
        <v>6</v>
      </c>
      <c r="BO28" s="118">
        <f>IF(P28=0,"",IF(BN28=0,"",(BN28/P28)))</f>
        <v>0.4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5</v>
      </c>
      <c r="BX28" s="125">
        <f>IF(P28=0,"",IF(BW28=0,"",(BW28/P28)))</f>
        <v>0.33333333333333</v>
      </c>
      <c r="BY28" s="126">
        <v>1</v>
      </c>
      <c r="BZ28" s="127">
        <f>IFERROR(BY28/BW28,"-")</f>
        <v>0.2</v>
      </c>
      <c r="CA28" s="128">
        <v>1000</v>
      </c>
      <c r="CB28" s="129">
        <f>IFERROR(CA28/BW28,"-")</f>
        <v>200</v>
      </c>
      <c r="CC28" s="130">
        <v>1</v>
      </c>
      <c r="CD28" s="130"/>
      <c r="CE28" s="130"/>
      <c r="CF28" s="131">
        <v>2</v>
      </c>
      <c r="CG28" s="132">
        <f>IF(P28=0,"",IF(CF28=0,"",(CF28/P28)))</f>
        <v>0.13333333333333</v>
      </c>
      <c r="CH28" s="133">
        <v>1</v>
      </c>
      <c r="CI28" s="134">
        <f>IFERROR(CH28/CF28,"-")</f>
        <v>0.5</v>
      </c>
      <c r="CJ28" s="135">
        <v>3000</v>
      </c>
      <c r="CK28" s="136">
        <f>IFERROR(CJ28/CF28,"-")</f>
        <v>1500</v>
      </c>
      <c r="CL28" s="137">
        <v>1</v>
      </c>
      <c r="CM28" s="137"/>
      <c r="CN28" s="137"/>
      <c r="CO28" s="138">
        <v>2</v>
      </c>
      <c r="CP28" s="139">
        <v>12000</v>
      </c>
      <c r="CQ28" s="139">
        <v>8000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2.4</v>
      </c>
      <c r="B29" s="350" t="s">
        <v>127</v>
      </c>
      <c r="C29" s="350"/>
      <c r="D29" s="350" t="s">
        <v>84</v>
      </c>
      <c r="E29" s="350" t="s">
        <v>106</v>
      </c>
      <c r="F29" s="350" t="s">
        <v>68</v>
      </c>
      <c r="G29" s="88" t="s">
        <v>128</v>
      </c>
      <c r="H29" s="88" t="s">
        <v>70</v>
      </c>
      <c r="I29" s="88" t="s">
        <v>129</v>
      </c>
      <c r="J29" s="333">
        <v>180000</v>
      </c>
      <c r="K29" s="79">
        <v>0</v>
      </c>
      <c r="L29" s="79">
        <v>0</v>
      </c>
      <c r="M29" s="79">
        <v>65</v>
      </c>
      <c r="N29" s="89">
        <v>6</v>
      </c>
      <c r="O29" s="90">
        <v>0</v>
      </c>
      <c r="P29" s="91">
        <f>N29+O29</f>
        <v>6</v>
      </c>
      <c r="Q29" s="80">
        <f>IFERROR(P29/M29,"-")</f>
        <v>0.092307692307692</v>
      </c>
      <c r="R29" s="79">
        <v>0</v>
      </c>
      <c r="S29" s="79">
        <v>2</v>
      </c>
      <c r="T29" s="80">
        <f>IFERROR(R29/(P29),"-")</f>
        <v>0</v>
      </c>
      <c r="U29" s="339">
        <f>IFERROR(J29/SUM(N29:O30),"-")</f>
        <v>13846.153846154</v>
      </c>
      <c r="V29" s="82">
        <v>1</v>
      </c>
      <c r="W29" s="80">
        <f>IF(P29=0,"-",V29/P29)</f>
        <v>0.16666666666667</v>
      </c>
      <c r="X29" s="338">
        <v>3000</v>
      </c>
      <c r="Y29" s="339">
        <f>IFERROR(X29/P29,"-")</f>
        <v>500</v>
      </c>
      <c r="Z29" s="339">
        <f>IFERROR(X29/V29,"-")</f>
        <v>3000</v>
      </c>
      <c r="AA29" s="333">
        <f>SUM(X29:X30)-SUM(J29:J30)</f>
        <v>252000</v>
      </c>
      <c r="AB29" s="83">
        <f>SUM(X29:X30)/SUM(J29:J30)</f>
        <v>2.4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2</v>
      </c>
      <c r="BF29" s="111">
        <f>IF(P29=0,"",IF(BE29=0,"",(BE29/P29)))</f>
        <v>0.33333333333333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0.16666666666667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3</v>
      </c>
      <c r="BX29" s="125">
        <f>IF(P29=0,"",IF(BW29=0,"",(BW29/P29)))</f>
        <v>0.5</v>
      </c>
      <c r="BY29" s="126">
        <v>1</v>
      </c>
      <c r="BZ29" s="127">
        <f>IFERROR(BY29/BW29,"-")</f>
        <v>0.33333333333333</v>
      </c>
      <c r="CA29" s="128">
        <v>3000</v>
      </c>
      <c r="CB29" s="129">
        <f>IFERROR(CA29/BW29,"-")</f>
        <v>1000</v>
      </c>
      <c r="CC29" s="130">
        <v>1</v>
      </c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3000</v>
      </c>
      <c r="CQ29" s="139">
        <v>3000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50" t="s">
        <v>130</v>
      </c>
      <c r="C30" s="350"/>
      <c r="D30" s="350" t="s">
        <v>84</v>
      </c>
      <c r="E30" s="350" t="s">
        <v>106</v>
      </c>
      <c r="F30" s="350" t="s">
        <v>81</v>
      </c>
      <c r="G30" s="88"/>
      <c r="H30" s="88"/>
      <c r="I30" s="88"/>
      <c r="J30" s="333"/>
      <c r="K30" s="79">
        <v>0</v>
      </c>
      <c r="L30" s="79">
        <v>0</v>
      </c>
      <c r="M30" s="79">
        <v>35</v>
      </c>
      <c r="N30" s="89">
        <v>7</v>
      </c>
      <c r="O30" s="90">
        <v>0</v>
      </c>
      <c r="P30" s="91">
        <f>N30+O30</f>
        <v>7</v>
      </c>
      <c r="Q30" s="80">
        <f>IFERROR(P30/M30,"-")</f>
        <v>0.2</v>
      </c>
      <c r="R30" s="79">
        <v>1</v>
      </c>
      <c r="S30" s="79">
        <v>1</v>
      </c>
      <c r="T30" s="80">
        <f>IFERROR(R30/(P30),"-")</f>
        <v>0.14285714285714</v>
      </c>
      <c r="U30" s="339"/>
      <c r="V30" s="82">
        <v>2</v>
      </c>
      <c r="W30" s="80">
        <f>IF(P30=0,"-",V30/P30)</f>
        <v>0.28571428571429</v>
      </c>
      <c r="X30" s="338">
        <v>429000</v>
      </c>
      <c r="Y30" s="339">
        <f>IFERROR(X30/P30,"-")</f>
        <v>61285.714285714</v>
      </c>
      <c r="Z30" s="339">
        <f>IFERROR(X30/V30,"-")</f>
        <v>214500</v>
      </c>
      <c r="AA30" s="333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0.28571428571429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2</v>
      </c>
      <c r="BO30" s="118">
        <f>IF(P30=0,"",IF(BN30=0,"",(BN30/P30)))</f>
        <v>0.28571428571429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0.14285714285714</v>
      </c>
      <c r="BY30" s="126">
        <v>1</v>
      </c>
      <c r="BZ30" s="127">
        <f>IFERROR(BY30/BW30,"-")</f>
        <v>1</v>
      </c>
      <c r="CA30" s="128">
        <v>9000</v>
      </c>
      <c r="CB30" s="129">
        <f>IFERROR(CA30/BW30,"-")</f>
        <v>9000</v>
      </c>
      <c r="CC30" s="130"/>
      <c r="CD30" s="130"/>
      <c r="CE30" s="130">
        <v>1</v>
      </c>
      <c r="CF30" s="131">
        <v>2</v>
      </c>
      <c r="CG30" s="132">
        <f>IF(P30=0,"",IF(CF30=0,"",(CF30/P30)))</f>
        <v>0.28571428571429</v>
      </c>
      <c r="CH30" s="133">
        <v>1</v>
      </c>
      <c r="CI30" s="134">
        <f>IFERROR(CH30/CF30,"-")</f>
        <v>0.5</v>
      </c>
      <c r="CJ30" s="135">
        <v>425000</v>
      </c>
      <c r="CK30" s="136">
        <f>IFERROR(CJ30/CF30,"-")</f>
        <v>212500</v>
      </c>
      <c r="CL30" s="137"/>
      <c r="CM30" s="137"/>
      <c r="CN30" s="137">
        <v>1</v>
      </c>
      <c r="CO30" s="138">
        <v>2</v>
      </c>
      <c r="CP30" s="139">
        <v>429000</v>
      </c>
      <c r="CQ30" s="139">
        <v>425000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>
        <f>AB31</f>
        <v>0.21296296296296</v>
      </c>
      <c r="B31" s="350" t="s">
        <v>131</v>
      </c>
      <c r="C31" s="350"/>
      <c r="D31" s="350" t="s">
        <v>66</v>
      </c>
      <c r="E31" s="350" t="s">
        <v>95</v>
      </c>
      <c r="F31" s="350" t="s">
        <v>89</v>
      </c>
      <c r="G31" s="88" t="s">
        <v>128</v>
      </c>
      <c r="H31" s="88" t="s">
        <v>91</v>
      </c>
      <c r="I31" s="88" t="s">
        <v>132</v>
      </c>
      <c r="J31" s="333">
        <v>108000</v>
      </c>
      <c r="K31" s="79">
        <v>0</v>
      </c>
      <c r="L31" s="79">
        <v>0</v>
      </c>
      <c r="M31" s="79">
        <v>22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339">
        <f>IFERROR(J31/SUM(N31:O32),"-")</f>
        <v>13500</v>
      </c>
      <c r="V31" s="82">
        <v>0</v>
      </c>
      <c r="W31" s="80" t="str">
        <f>IF(P31=0,"-",V31/P31)</f>
        <v>-</v>
      </c>
      <c r="X31" s="338">
        <v>0</v>
      </c>
      <c r="Y31" s="339" t="str">
        <f>IFERROR(X31/P31,"-")</f>
        <v>-</v>
      </c>
      <c r="Z31" s="339" t="str">
        <f>IFERROR(X31/V31,"-")</f>
        <v>-</v>
      </c>
      <c r="AA31" s="333">
        <f>SUM(X31:X32)-SUM(J31:J32)</f>
        <v>-85000</v>
      </c>
      <c r="AB31" s="83">
        <f>SUM(X31:X32)/SUM(J31:J32)</f>
        <v>0.21296296296296</v>
      </c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50" t="s">
        <v>133</v>
      </c>
      <c r="C32" s="350"/>
      <c r="D32" s="350" t="s">
        <v>66</v>
      </c>
      <c r="E32" s="350" t="s">
        <v>95</v>
      </c>
      <c r="F32" s="350" t="s">
        <v>81</v>
      </c>
      <c r="G32" s="88"/>
      <c r="H32" s="88"/>
      <c r="I32" s="88"/>
      <c r="J32" s="333"/>
      <c r="K32" s="79">
        <v>0</v>
      </c>
      <c r="L32" s="79">
        <v>0</v>
      </c>
      <c r="M32" s="79">
        <v>11</v>
      </c>
      <c r="N32" s="89">
        <v>8</v>
      </c>
      <c r="O32" s="90">
        <v>0</v>
      </c>
      <c r="P32" s="91">
        <f>N32+O32</f>
        <v>8</v>
      </c>
      <c r="Q32" s="80">
        <f>IFERROR(P32/M32,"-")</f>
        <v>0.72727272727273</v>
      </c>
      <c r="R32" s="79">
        <v>0</v>
      </c>
      <c r="S32" s="79">
        <v>0</v>
      </c>
      <c r="T32" s="80">
        <f>IFERROR(R32/(P32),"-")</f>
        <v>0</v>
      </c>
      <c r="U32" s="339"/>
      <c r="V32" s="82">
        <v>1</v>
      </c>
      <c r="W32" s="80">
        <f>IF(P32=0,"-",V32/P32)</f>
        <v>0.125</v>
      </c>
      <c r="X32" s="338">
        <v>23000</v>
      </c>
      <c r="Y32" s="339">
        <f>IFERROR(X32/P32,"-")</f>
        <v>2875</v>
      </c>
      <c r="Z32" s="339">
        <f>IFERROR(X32/V32,"-")</f>
        <v>23000</v>
      </c>
      <c r="AA32" s="333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0.125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</v>
      </c>
      <c r="BO32" s="118">
        <f>IF(P32=0,"",IF(BN32=0,"",(BN32/P32)))</f>
        <v>0.125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6</v>
      </c>
      <c r="BX32" s="125">
        <f>IF(P32=0,"",IF(BW32=0,"",(BW32/P32)))</f>
        <v>0.75</v>
      </c>
      <c r="BY32" s="126">
        <v>1</v>
      </c>
      <c r="BZ32" s="127">
        <f>IFERROR(BY32/BW32,"-")</f>
        <v>0.16666666666667</v>
      </c>
      <c r="CA32" s="128">
        <v>23000</v>
      </c>
      <c r="CB32" s="129">
        <f>IFERROR(CA32/BW32,"-")</f>
        <v>3833.3333333333</v>
      </c>
      <c r="CC32" s="130"/>
      <c r="CD32" s="130"/>
      <c r="CE32" s="130">
        <v>1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23000</v>
      </c>
      <c r="CQ32" s="139">
        <v>23000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0.83333333333333</v>
      </c>
      <c r="B33" s="350" t="s">
        <v>134</v>
      </c>
      <c r="C33" s="350"/>
      <c r="D33" s="350"/>
      <c r="E33" s="350"/>
      <c r="F33" s="350" t="s">
        <v>99</v>
      </c>
      <c r="G33" s="88" t="s">
        <v>135</v>
      </c>
      <c r="H33" s="88" t="s">
        <v>136</v>
      </c>
      <c r="I33" s="88" t="s">
        <v>137</v>
      </c>
      <c r="J33" s="333">
        <v>96000</v>
      </c>
      <c r="K33" s="79">
        <v>0</v>
      </c>
      <c r="L33" s="79">
        <v>0</v>
      </c>
      <c r="M33" s="79">
        <v>123</v>
      </c>
      <c r="N33" s="89">
        <v>3</v>
      </c>
      <c r="O33" s="90">
        <v>0</v>
      </c>
      <c r="P33" s="91">
        <f>N33+O33</f>
        <v>3</v>
      </c>
      <c r="Q33" s="80">
        <f>IFERROR(P33/M33,"-")</f>
        <v>0.024390243902439</v>
      </c>
      <c r="R33" s="79">
        <v>0</v>
      </c>
      <c r="S33" s="79">
        <v>0</v>
      </c>
      <c r="T33" s="80">
        <f>IFERROR(R33/(P33),"-")</f>
        <v>0</v>
      </c>
      <c r="U33" s="339">
        <f>IFERROR(J33/SUM(N33:O34),"-")</f>
        <v>13714.285714286</v>
      </c>
      <c r="V33" s="82">
        <v>1</v>
      </c>
      <c r="W33" s="80">
        <f>IF(P33=0,"-",V33/P33)</f>
        <v>0.33333333333333</v>
      </c>
      <c r="X33" s="338">
        <v>13000</v>
      </c>
      <c r="Y33" s="339">
        <f>IFERROR(X33/P33,"-")</f>
        <v>4333.3333333333</v>
      </c>
      <c r="Z33" s="339">
        <f>IFERROR(X33/V33,"-")</f>
        <v>13000</v>
      </c>
      <c r="AA33" s="333">
        <f>SUM(X33:X34)-SUM(J33:J34)</f>
        <v>-16000</v>
      </c>
      <c r="AB33" s="83">
        <f>SUM(X33:X34)/SUM(J33:J34)</f>
        <v>0.83333333333333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2</v>
      </c>
      <c r="BO33" s="118">
        <f>IF(P33=0,"",IF(BN33=0,"",(BN33/P33)))</f>
        <v>0.66666666666667</v>
      </c>
      <c r="BP33" s="119">
        <v>1</v>
      </c>
      <c r="BQ33" s="120">
        <f>IFERROR(BP33/BN33,"-")</f>
        <v>0.5</v>
      </c>
      <c r="BR33" s="121">
        <v>13000</v>
      </c>
      <c r="BS33" s="122">
        <f>IFERROR(BR33/BN33,"-")</f>
        <v>6500</v>
      </c>
      <c r="BT33" s="123"/>
      <c r="BU33" s="123"/>
      <c r="BV33" s="123">
        <v>1</v>
      </c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>
        <v>1</v>
      </c>
      <c r="CG33" s="132">
        <f>IF(P33=0,"",IF(CF33=0,"",(CF33/P33)))</f>
        <v>0.33333333333333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1</v>
      </c>
      <c r="CP33" s="139">
        <v>13000</v>
      </c>
      <c r="CQ33" s="139">
        <v>13000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50" t="s">
        <v>138</v>
      </c>
      <c r="C34" s="350"/>
      <c r="D34" s="350"/>
      <c r="E34" s="350"/>
      <c r="F34" s="350" t="s">
        <v>81</v>
      </c>
      <c r="G34" s="88"/>
      <c r="H34" s="88"/>
      <c r="I34" s="88"/>
      <c r="J34" s="333"/>
      <c r="K34" s="79">
        <v>0</v>
      </c>
      <c r="L34" s="79">
        <v>0</v>
      </c>
      <c r="M34" s="79">
        <v>18</v>
      </c>
      <c r="N34" s="89">
        <v>4</v>
      </c>
      <c r="O34" s="90">
        <v>0</v>
      </c>
      <c r="P34" s="91">
        <f>N34+O34</f>
        <v>4</v>
      </c>
      <c r="Q34" s="80">
        <f>IFERROR(P34/M34,"-")</f>
        <v>0.22222222222222</v>
      </c>
      <c r="R34" s="79">
        <v>1</v>
      </c>
      <c r="S34" s="79">
        <v>0</v>
      </c>
      <c r="T34" s="80">
        <f>IFERROR(R34/(P34),"-")</f>
        <v>0.25</v>
      </c>
      <c r="U34" s="339"/>
      <c r="V34" s="82">
        <v>0</v>
      </c>
      <c r="W34" s="80">
        <f>IF(P34=0,"-",V34/P34)</f>
        <v>0</v>
      </c>
      <c r="X34" s="338">
        <v>67000</v>
      </c>
      <c r="Y34" s="339">
        <f>IFERROR(X34/P34,"-")</f>
        <v>16750</v>
      </c>
      <c r="Z34" s="339" t="str">
        <f>IFERROR(X34/V34,"-")</f>
        <v>-</v>
      </c>
      <c r="AA34" s="333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3</v>
      </c>
      <c r="BX34" s="125">
        <f>IF(P34=0,"",IF(BW34=0,"",(BW34/P34)))</f>
        <v>0.75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>
        <v>1</v>
      </c>
      <c r="CG34" s="132">
        <f>IF(P34=0,"",IF(CF34=0,"",(CF34/P34)))</f>
        <v>0.25</v>
      </c>
      <c r="CH34" s="133">
        <v>1</v>
      </c>
      <c r="CI34" s="134">
        <f>IFERROR(CH34/CF34,"-")</f>
        <v>1</v>
      </c>
      <c r="CJ34" s="135">
        <v>67000</v>
      </c>
      <c r="CK34" s="136">
        <f>IFERROR(CJ34/CF34,"-")</f>
        <v>67000</v>
      </c>
      <c r="CL34" s="137"/>
      <c r="CM34" s="137"/>
      <c r="CN34" s="137">
        <v>1</v>
      </c>
      <c r="CO34" s="138">
        <v>0</v>
      </c>
      <c r="CP34" s="139">
        <v>67000</v>
      </c>
      <c r="CQ34" s="139">
        <v>67000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 t="str">
        <f>AB35</f>
        <v>0</v>
      </c>
      <c r="B35" s="350" t="s">
        <v>139</v>
      </c>
      <c r="C35" s="350"/>
      <c r="D35" s="350"/>
      <c r="E35" s="350"/>
      <c r="F35" s="350" t="s">
        <v>89</v>
      </c>
      <c r="G35" s="88" t="s">
        <v>140</v>
      </c>
      <c r="H35" s="88" t="s">
        <v>136</v>
      </c>
      <c r="I35" s="351" t="s">
        <v>141</v>
      </c>
      <c r="J35" s="333">
        <v>0</v>
      </c>
      <c r="K35" s="79">
        <v>0</v>
      </c>
      <c r="L35" s="79">
        <v>0</v>
      </c>
      <c r="M35" s="79">
        <v>42</v>
      </c>
      <c r="N35" s="89">
        <v>1</v>
      </c>
      <c r="O35" s="90">
        <v>0</v>
      </c>
      <c r="P35" s="91">
        <f>N35+O35</f>
        <v>1</v>
      </c>
      <c r="Q35" s="80">
        <f>IFERROR(P35/M35,"-")</f>
        <v>0.023809523809524</v>
      </c>
      <c r="R35" s="79">
        <v>0</v>
      </c>
      <c r="S35" s="79">
        <v>0</v>
      </c>
      <c r="T35" s="80">
        <f>IFERROR(R35/(P35),"-")</f>
        <v>0</v>
      </c>
      <c r="U35" s="339">
        <f>IFERROR(J35/SUM(N35:O36),"-")</f>
        <v>0</v>
      </c>
      <c r="V35" s="82">
        <v>0</v>
      </c>
      <c r="W35" s="80">
        <f>IF(P35=0,"-",V35/P35)</f>
        <v>0</v>
      </c>
      <c r="X35" s="338">
        <v>20000</v>
      </c>
      <c r="Y35" s="339">
        <f>IFERROR(X35/P35,"-")</f>
        <v>20000</v>
      </c>
      <c r="Z35" s="339" t="str">
        <f>IFERROR(X35/V35,"-")</f>
        <v>-</v>
      </c>
      <c r="AA35" s="333">
        <f>SUM(X35:X36)-SUM(J35:J36)</f>
        <v>20000</v>
      </c>
      <c r="AB35" s="83" t="str">
        <f>SUM(X35:X36)/SUM(J35:J36)</f>
        <v>0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>
        <v>1</v>
      </c>
      <c r="BX35" s="125">
        <f>IF(P35=0,"",IF(BW35=0,"",(BW35/P35)))</f>
        <v>1</v>
      </c>
      <c r="BY35" s="126">
        <v>1</v>
      </c>
      <c r="BZ35" s="127">
        <f>IFERROR(BY35/BW35,"-")</f>
        <v>1</v>
      </c>
      <c r="CA35" s="128">
        <v>36000</v>
      </c>
      <c r="CB35" s="129">
        <f>IFERROR(CA35/BW35,"-")</f>
        <v>36000</v>
      </c>
      <c r="CC35" s="130"/>
      <c r="CD35" s="130"/>
      <c r="CE35" s="130">
        <v>1</v>
      </c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20000</v>
      </c>
      <c r="CQ35" s="139">
        <v>36000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50" t="s">
        <v>142</v>
      </c>
      <c r="C36" s="350"/>
      <c r="D36" s="350"/>
      <c r="E36" s="350"/>
      <c r="F36" s="350" t="s">
        <v>81</v>
      </c>
      <c r="G36" s="88"/>
      <c r="H36" s="88"/>
      <c r="I36" s="88"/>
      <c r="J36" s="333"/>
      <c r="K36" s="79">
        <v>0</v>
      </c>
      <c r="L36" s="79">
        <v>0</v>
      </c>
      <c r="M36" s="79">
        <v>0</v>
      </c>
      <c r="N36" s="89">
        <v>1</v>
      </c>
      <c r="O36" s="90">
        <v>0</v>
      </c>
      <c r="P36" s="91">
        <f>N36+O36</f>
        <v>1</v>
      </c>
      <c r="Q36" s="80" t="str">
        <f>IFERROR(P36/M36,"-")</f>
        <v>-</v>
      </c>
      <c r="R36" s="79">
        <v>0</v>
      </c>
      <c r="S36" s="79">
        <v>0</v>
      </c>
      <c r="T36" s="80">
        <f>IFERROR(R36/(P36),"-")</f>
        <v>0</v>
      </c>
      <c r="U36" s="339"/>
      <c r="V36" s="82">
        <v>0</v>
      </c>
      <c r="W36" s="80">
        <f>IF(P36=0,"-",V36/P36)</f>
        <v>0</v>
      </c>
      <c r="X36" s="338">
        <v>0</v>
      </c>
      <c r="Y36" s="339">
        <f>IFERROR(X36/P36,"-")</f>
        <v>0</v>
      </c>
      <c r="Z36" s="339" t="str">
        <f>IFERROR(X36/V36,"-")</f>
        <v>-</v>
      </c>
      <c r="AA36" s="333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1</v>
      </c>
      <c r="BX36" s="125">
        <f>IF(P36=0,"",IF(BW36=0,"",(BW36/P36)))</f>
        <v>1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30"/>
      <c r="B37" s="85"/>
      <c r="C37" s="86"/>
      <c r="D37" s="86"/>
      <c r="E37" s="86"/>
      <c r="F37" s="87"/>
      <c r="G37" s="88"/>
      <c r="H37" s="88"/>
      <c r="I37" s="88"/>
      <c r="J37" s="334"/>
      <c r="K37" s="34"/>
      <c r="L37" s="34"/>
      <c r="M37" s="31"/>
      <c r="N37" s="23"/>
      <c r="O37" s="23"/>
      <c r="P37" s="23"/>
      <c r="Q37" s="32"/>
      <c r="R37" s="32"/>
      <c r="S37" s="23"/>
      <c r="T37" s="32"/>
      <c r="U37" s="340"/>
      <c r="V37" s="25"/>
      <c r="W37" s="25"/>
      <c r="X37" s="340"/>
      <c r="Y37" s="340"/>
      <c r="Z37" s="340"/>
      <c r="AA37" s="340"/>
      <c r="AB37" s="33"/>
      <c r="AC37" s="57"/>
      <c r="AD37" s="61"/>
      <c r="AE37" s="62"/>
      <c r="AF37" s="61"/>
      <c r="AG37" s="65"/>
      <c r="AH37" s="66"/>
      <c r="AI37" s="67"/>
      <c r="AJ37" s="68"/>
      <c r="AK37" s="68"/>
      <c r="AL37" s="68"/>
      <c r="AM37" s="61"/>
      <c r="AN37" s="62"/>
      <c r="AO37" s="61"/>
      <c r="AP37" s="65"/>
      <c r="AQ37" s="66"/>
      <c r="AR37" s="67"/>
      <c r="AS37" s="68"/>
      <c r="AT37" s="68"/>
      <c r="AU37" s="68"/>
      <c r="AV37" s="61"/>
      <c r="AW37" s="62"/>
      <c r="AX37" s="61"/>
      <c r="AY37" s="65"/>
      <c r="AZ37" s="66"/>
      <c r="BA37" s="67"/>
      <c r="BB37" s="68"/>
      <c r="BC37" s="68"/>
      <c r="BD37" s="68"/>
      <c r="BE37" s="61"/>
      <c r="BF37" s="62"/>
      <c r="BG37" s="61"/>
      <c r="BH37" s="65"/>
      <c r="BI37" s="66"/>
      <c r="BJ37" s="67"/>
      <c r="BK37" s="68"/>
      <c r="BL37" s="68"/>
      <c r="BM37" s="68"/>
      <c r="BN37" s="63"/>
      <c r="BO37" s="64"/>
      <c r="BP37" s="61"/>
      <c r="BQ37" s="65"/>
      <c r="BR37" s="66"/>
      <c r="BS37" s="67"/>
      <c r="BT37" s="68"/>
      <c r="BU37" s="68"/>
      <c r="BV37" s="68"/>
      <c r="BW37" s="63"/>
      <c r="BX37" s="64"/>
      <c r="BY37" s="61"/>
      <c r="BZ37" s="65"/>
      <c r="CA37" s="66"/>
      <c r="CB37" s="67"/>
      <c r="CC37" s="68"/>
      <c r="CD37" s="68"/>
      <c r="CE37" s="68"/>
      <c r="CF37" s="63"/>
      <c r="CG37" s="64"/>
      <c r="CH37" s="61"/>
      <c r="CI37" s="65"/>
      <c r="CJ37" s="66"/>
      <c r="CK37" s="67"/>
      <c r="CL37" s="68"/>
      <c r="CM37" s="68"/>
      <c r="CN37" s="68"/>
      <c r="CO37" s="69"/>
      <c r="CP37" s="66"/>
      <c r="CQ37" s="66"/>
      <c r="CR37" s="66"/>
      <c r="CS37" s="70"/>
    </row>
    <row r="38" spans="1:98">
      <c r="A38" s="30"/>
      <c r="B38" s="37"/>
      <c r="C38" s="21"/>
      <c r="D38" s="21"/>
      <c r="E38" s="21"/>
      <c r="F38" s="22"/>
      <c r="G38" s="36"/>
      <c r="H38" s="36"/>
      <c r="I38" s="73"/>
      <c r="J38" s="335"/>
      <c r="K38" s="34"/>
      <c r="L38" s="34"/>
      <c r="M38" s="31"/>
      <c r="N38" s="23"/>
      <c r="O38" s="23"/>
      <c r="P38" s="23"/>
      <c r="Q38" s="32"/>
      <c r="R38" s="32"/>
      <c r="S38" s="23"/>
      <c r="T38" s="32"/>
      <c r="U38" s="340"/>
      <c r="V38" s="25"/>
      <c r="W38" s="25"/>
      <c r="X38" s="340"/>
      <c r="Y38" s="340"/>
      <c r="Z38" s="340"/>
      <c r="AA38" s="340"/>
      <c r="AB38" s="33"/>
      <c r="AC38" s="59"/>
      <c r="AD38" s="61"/>
      <c r="AE38" s="62"/>
      <c r="AF38" s="61"/>
      <c r="AG38" s="65"/>
      <c r="AH38" s="66"/>
      <c r="AI38" s="67"/>
      <c r="AJ38" s="68"/>
      <c r="AK38" s="68"/>
      <c r="AL38" s="68"/>
      <c r="AM38" s="61"/>
      <c r="AN38" s="62"/>
      <c r="AO38" s="61"/>
      <c r="AP38" s="65"/>
      <c r="AQ38" s="66"/>
      <c r="AR38" s="67"/>
      <c r="AS38" s="68"/>
      <c r="AT38" s="68"/>
      <c r="AU38" s="68"/>
      <c r="AV38" s="61"/>
      <c r="AW38" s="62"/>
      <c r="AX38" s="61"/>
      <c r="AY38" s="65"/>
      <c r="AZ38" s="66"/>
      <c r="BA38" s="67"/>
      <c r="BB38" s="68"/>
      <c r="BC38" s="68"/>
      <c r="BD38" s="68"/>
      <c r="BE38" s="61"/>
      <c r="BF38" s="62"/>
      <c r="BG38" s="61"/>
      <c r="BH38" s="65"/>
      <c r="BI38" s="66"/>
      <c r="BJ38" s="67"/>
      <c r="BK38" s="68"/>
      <c r="BL38" s="68"/>
      <c r="BM38" s="68"/>
      <c r="BN38" s="63"/>
      <c r="BO38" s="64"/>
      <c r="BP38" s="61"/>
      <c r="BQ38" s="65"/>
      <c r="BR38" s="66"/>
      <c r="BS38" s="67"/>
      <c r="BT38" s="68"/>
      <c r="BU38" s="68"/>
      <c r="BV38" s="68"/>
      <c r="BW38" s="63"/>
      <c r="BX38" s="64"/>
      <c r="BY38" s="61"/>
      <c r="BZ38" s="65"/>
      <c r="CA38" s="66"/>
      <c r="CB38" s="67"/>
      <c r="CC38" s="68"/>
      <c r="CD38" s="68"/>
      <c r="CE38" s="68"/>
      <c r="CF38" s="63"/>
      <c r="CG38" s="64"/>
      <c r="CH38" s="61"/>
      <c r="CI38" s="65"/>
      <c r="CJ38" s="66"/>
      <c r="CK38" s="67"/>
      <c r="CL38" s="68"/>
      <c r="CM38" s="68"/>
      <c r="CN38" s="68"/>
      <c r="CO38" s="69"/>
      <c r="CP38" s="66"/>
      <c r="CQ38" s="66"/>
      <c r="CR38" s="66"/>
      <c r="CS38" s="70"/>
    </row>
    <row r="39" spans="1:98">
      <c r="A39" s="19">
        <f>AB39</f>
        <v>1.8153384194053</v>
      </c>
      <c r="B39" s="39"/>
      <c r="C39" s="39"/>
      <c r="D39" s="39"/>
      <c r="E39" s="39"/>
      <c r="F39" s="39"/>
      <c r="G39" s="40" t="s">
        <v>143</v>
      </c>
      <c r="H39" s="40"/>
      <c r="I39" s="40"/>
      <c r="J39" s="336">
        <f>SUM(J6:J38)</f>
        <v>2556000</v>
      </c>
      <c r="K39" s="41">
        <f>SUM(K6:K38)</f>
        <v>0</v>
      </c>
      <c r="L39" s="41">
        <f>SUM(L6:L38)</f>
        <v>0</v>
      </c>
      <c r="M39" s="41">
        <f>SUM(M6:M38)</f>
        <v>1498</v>
      </c>
      <c r="N39" s="41">
        <f>SUM(N6:N38)</f>
        <v>209</v>
      </c>
      <c r="O39" s="41">
        <f>SUM(O6:O38)</f>
        <v>0</v>
      </c>
      <c r="P39" s="41">
        <f>SUM(P6:P38)</f>
        <v>209</v>
      </c>
      <c r="Q39" s="42">
        <f>IFERROR(P39/M39,"-")</f>
        <v>0.13951935914553</v>
      </c>
      <c r="R39" s="76">
        <f>SUM(R6:R38)</f>
        <v>20</v>
      </c>
      <c r="S39" s="76">
        <f>SUM(S6:S38)</f>
        <v>47</v>
      </c>
      <c r="T39" s="42">
        <f>IFERROR(R39/P39,"-")</f>
        <v>0.095693779904306</v>
      </c>
      <c r="U39" s="341">
        <f>IFERROR(J39/P39,"-")</f>
        <v>12229.66507177</v>
      </c>
      <c r="V39" s="44">
        <f>SUM(V6:V38)</f>
        <v>37</v>
      </c>
      <c r="W39" s="42">
        <f>IFERROR(V39/P39,"-")</f>
        <v>0.17703349282297</v>
      </c>
      <c r="X39" s="336">
        <f>SUM(X6:X38)</f>
        <v>4640005</v>
      </c>
      <c r="Y39" s="336">
        <f>IFERROR(X39/P39,"-")</f>
        <v>22200.980861244</v>
      </c>
      <c r="Z39" s="336">
        <f>IFERROR(X39/V39,"-")</f>
        <v>125405.54054054</v>
      </c>
      <c r="AA39" s="336">
        <f>X39-J39</f>
        <v>2084005</v>
      </c>
      <c r="AB39" s="45">
        <f>X39/J39</f>
        <v>1.8153384194053</v>
      </c>
      <c r="AC39" s="58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4"/>
    <mergeCell ref="J17:J24"/>
    <mergeCell ref="U17:U24"/>
    <mergeCell ref="AA17:AA24"/>
    <mergeCell ref="AB17:AB24"/>
    <mergeCell ref="A25:A28"/>
    <mergeCell ref="J25:J28"/>
    <mergeCell ref="U25:U28"/>
    <mergeCell ref="AA25:AA28"/>
    <mergeCell ref="AB25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3" t="s">
        <v>33</v>
      </c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3"/>
      <c r="CF2" s="273"/>
      <c r="CG2" s="273"/>
      <c r="CH2" s="273"/>
      <c r="CI2" s="273"/>
      <c r="CJ2" s="273"/>
      <c r="CK2" s="273"/>
      <c r="CL2" s="273"/>
      <c r="CM2" s="273"/>
      <c r="CN2" s="273"/>
      <c r="CO2" s="274" t="s">
        <v>34</v>
      </c>
      <c r="CP2" s="276" t="s">
        <v>35</v>
      </c>
      <c r="CQ2" s="264" t="s">
        <v>36</v>
      </c>
      <c r="CR2" s="265"/>
      <c r="CS2" s="266"/>
    </row>
    <row r="3" spans="1:98" customHeight="1" ht="14.25">
      <c r="A3" s="11" t="s">
        <v>144</v>
      </c>
      <c r="B3" s="38"/>
      <c r="C3" s="18"/>
      <c r="D3" s="18"/>
      <c r="E3" s="18"/>
      <c r="F3" s="18"/>
      <c r="G3" s="71"/>
      <c r="H3" s="71"/>
      <c r="I3" s="1"/>
      <c r="J3" s="1"/>
      <c r="K3" s="262" t="s">
        <v>1</v>
      </c>
      <c r="L3" s="263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7" t="s">
        <v>38</v>
      </c>
      <c r="AE3" s="268"/>
      <c r="AF3" s="268"/>
      <c r="AG3" s="268"/>
      <c r="AH3" s="268"/>
      <c r="AI3" s="268"/>
      <c r="AJ3" s="268"/>
      <c r="AK3" s="268"/>
      <c r="AL3" s="268"/>
      <c r="AM3" s="279" t="s">
        <v>39</v>
      </c>
      <c r="AN3" s="280"/>
      <c r="AO3" s="280"/>
      <c r="AP3" s="280"/>
      <c r="AQ3" s="280"/>
      <c r="AR3" s="280"/>
      <c r="AS3" s="280"/>
      <c r="AT3" s="280"/>
      <c r="AU3" s="281"/>
      <c r="AV3" s="282" t="s">
        <v>40</v>
      </c>
      <c r="AW3" s="283"/>
      <c r="AX3" s="283"/>
      <c r="AY3" s="283"/>
      <c r="AZ3" s="283"/>
      <c r="BA3" s="283"/>
      <c r="BB3" s="283"/>
      <c r="BC3" s="283"/>
      <c r="BD3" s="284"/>
      <c r="BE3" s="285" t="s">
        <v>41</v>
      </c>
      <c r="BF3" s="286"/>
      <c r="BG3" s="286"/>
      <c r="BH3" s="286"/>
      <c r="BI3" s="286"/>
      <c r="BJ3" s="286"/>
      <c r="BK3" s="286"/>
      <c r="BL3" s="286"/>
      <c r="BM3" s="287"/>
      <c r="BN3" s="288" t="s">
        <v>42</v>
      </c>
      <c r="BO3" s="289"/>
      <c r="BP3" s="289"/>
      <c r="BQ3" s="289"/>
      <c r="BR3" s="289"/>
      <c r="BS3" s="289"/>
      <c r="BT3" s="289"/>
      <c r="BU3" s="289"/>
      <c r="BV3" s="290"/>
      <c r="BW3" s="291" t="s">
        <v>43</v>
      </c>
      <c r="BX3" s="292"/>
      <c r="BY3" s="292"/>
      <c r="BZ3" s="292"/>
      <c r="CA3" s="292"/>
      <c r="CB3" s="292"/>
      <c r="CC3" s="292"/>
      <c r="CD3" s="292"/>
      <c r="CE3" s="293"/>
      <c r="CF3" s="294" t="s">
        <v>44</v>
      </c>
      <c r="CG3" s="295"/>
      <c r="CH3" s="295"/>
      <c r="CI3" s="295"/>
      <c r="CJ3" s="295"/>
      <c r="CK3" s="295"/>
      <c r="CL3" s="295"/>
      <c r="CM3" s="295"/>
      <c r="CN3" s="296"/>
      <c r="CO3" s="274"/>
      <c r="CP3" s="277"/>
      <c r="CQ3" s="269" t="s">
        <v>45</v>
      </c>
      <c r="CR3" s="270"/>
      <c r="CS3" s="271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5"/>
      <c r="CP4" s="278"/>
      <c r="CQ4" s="52" t="s">
        <v>63</v>
      </c>
      <c r="CR4" s="52" t="s">
        <v>64</v>
      </c>
      <c r="CS4" s="272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2"/>
      <c r="K5" s="29"/>
      <c r="L5" s="4"/>
      <c r="M5" s="4"/>
      <c r="N5" s="8"/>
      <c r="O5" s="8"/>
      <c r="P5" s="8"/>
      <c r="Q5" s="9"/>
      <c r="R5" s="9"/>
      <c r="S5" s="8"/>
      <c r="T5" s="9"/>
      <c r="U5" s="337"/>
      <c r="V5" s="2"/>
      <c r="W5" s="2"/>
      <c r="X5" s="337"/>
      <c r="Y5" s="337"/>
      <c r="Z5" s="337"/>
      <c r="AA5" s="337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2.0083333333333</v>
      </c>
      <c r="B6" s="350" t="s">
        <v>145</v>
      </c>
      <c r="C6" s="350" t="s">
        <v>146</v>
      </c>
      <c r="D6" s="350" t="s">
        <v>147</v>
      </c>
      <c r="E6" s="350" t="s">
        <v>148</v>
      </c>
      <c r="F6" s="350" t="s">
        <v>68</v>
      </c>
      <c r="G6" s="88" t="s">
        <v>149</v>
      </c>
      <c r="H6" s="88" t="s">
        <v>150</v>
      </c>
      <c r="I6" s="88" t="s">
        <v>151</v>
      </c>
      <c r="J6" s="333">
        <v>120000</v>
      </c>
      <c r="K6" s="79">
        <v>0</v>
      </c>
      <c r="L6" s="79">
        <v>0</v>
      </c>
      <c r="M6" s="79">
        <v>31</v>
      </c>
      <c r="N6" s="89">
        <v>8</v>
      </c>
      <c r="O6" s="90">
        <v>0</v>
      </c>
      <c r="P6" s="91">
        <f>N6+O6</f>
        <v>8</v>
      </c>
      <c r="Q6" s="80">
        <f>IFERROR(P6/M6,"-")</f>
        <v>0.25806451612903</v>
      </c>
      <c r="R6" s="79">
        <v>0</v>
      </c>
      <c r="S6" s="79">
        <v>2</v>
      </c>
      <c r="T6" s="80">
        <f>IFERROR(R6/(P6),"-")</f>
        <v>0</v>
      </c>
      <c r="U6" s="339">
        <f>IFERROR(J6/SUM(N6:O7),"-")</f>
        <v>7500</v>
      </c>
      <c r="V6" s="82">
        <v>3</v>
      </c>
      <c r="W6" s="80">
        <f>IF(P6=0,"-",V6/P6)</f>
        <v>0.375</v>
      </c>
      <c r="X6" s="338">
        <v>21000</v>
      </c>
      <c r="Y6" s="339">
        <f>IFERROR(X6/P6,"-")</f>
        <v>2625</v>
      </c>
      <c r="Z6" s="339">
        <f>IFERROR(X6/V6,"-")</f>
        <v>7000</v>
      </c>
      <c r="AA6" s="333">
        <f>SUM(X6:X7)-SUM(J6:J7)</f>
        <v>121000</v>
      </c>
      <c r="AB6" s="83">
        <f>SUM(X6:X7)/SUM(J6:J7)</f>
        <v>2.0083333333333</v>
      </c>
      <c r="AC6" s="77"/>
      <c r="AD6" s="92">
        <v>1</v>
      </c>
      <c r="AE6" s="93">
        <f>IF(P6=0,"",IF(AD6=0,"",(AD6/P6)))</f>
        <v>0.125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0.125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0.375</v>
      </c>
      <c r="BG6" s="110">
        <v>1</v>
      </c>
      <c r="BH6" s="112">
        <f>IFERROR(BG6/BE6,"-")</f>
        <v>0.33333333333333</v>
      </c>
      <c r="BI6" s="113">
        <v>9000</v>
      </c>
      <c r="BJ6" s="114">
        <f>IFERROR(BI6/BE6,"-")</f>
        <v>3000</v>
      </c>
      <c r="BK6" s="115"/>
      <c r="BL6" s="115"/>
      <c r="BM6" s="115">
        <v>1</v>
      </c>
      <c r="BN6" s="117">
        <v>3</v>
      </c>
      <c r="BO6" s="118">
        <f>IF(P6=0,"",IF(BN6=0,"",(BN6/P6)))</f>
        <v>0.375</v>
      </c>
      <c r="BP6" s="119">
        <v>2</v>
      </c>
      <c r="BQ6" s="120">
        <f>IFERROR(BP6/BN6,"-")</f>
        <v>0.66666666666667</v>
      </c>
      <c r="BR6" s="121">
        <v>12000</v>
      </c>
      <c r="BS6" s="122">
        <f>IFERROR(BR6/BN6,"-")</f>
        <v>4000</v>
      </c>
      <c r="BT6" s="123">
        <v>1</v>
      </c>
      <c r="BU6" s="123"/>
      <c r="BV6" s="123">
        <v>1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21000</v>
      </c>
      <c r="CQ6" s="139">
        <v>9000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50" t="s">
        <v>152</v>
      </c>
      <c r="C7" s="350"/>
      <c r="D7" s="350"/>
      <c r="E7" s="350"/>
      <c r="F7" s="350" t="s">
        <v>81</v>
      </c>
      <c r="G7" s="88"/>
      <c r="H7" s="88"/>
      <c r="I7" s="88"/>
      <c r="J7" s="333"/>
      <c r="K7" s="79">
        <v>0</v>
      </c>
      <c r="L7" s="79">
        <v>0</v>
      </c>
      <c r="M7" s="79">
        <v>75</v>
      </c>
      <c r="N7" s="89">
        <v>8</v>
      </c>
      <c r="O7" s="90">
        <v>0</v>
      </c>
      <c r="P7" s="91">
        <f>N7+O7</f>
        <v>8</v>
      </c>
      <c r="Q7" s="80">
        <f>IFERROR(P7/M7,"-")</f>
        <v>0.10666666666667</v>
      </c>
      <c r="R7" s="79">
        <v>1</v>
      </c>
      <c r="S7" s="79">
        <v>0</v>
      </c>
      <c r="T7" s="80">
        <f>IFERROR(R7/(P7),"-")</f>
        <v>0.125</v>
      </c>
      <c r="U7" s="339"/>
      <c r="V7" s="82">
        <v>1</v>
      </c>
      <c r="W7" s="80">
        <f>IF(P7=0,"-",V7/P7)</f>
        <v>0.125</v>
      </c>
      <c r="X7" s="338">
        <v>220000</v>
      </c>
      <c r="Y7" s="339">
        <f>IFERROR(X7/P7,"-")</f>
        <v>27500</v>
      </c>
      <c r="Z7" s="339">
        <f>IFERROR(X7/V7,"-")</f>
        <v>220000</v>
      </c>
      <c r="AA7" s="333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0.125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0.125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4</v>
      </c>
      <c r="BO7" s="118">
        <f>IF(P7=0,"",IF(BN7=0,"",(BN7/P7)))</f>
        <v>0.5</v>
      </c>
      <c r="BP7" s="119">
        <v>1</v>
      </c>
      <c r="BQ7" s="120">
        <f>IFERROR(BP7/BN7,"-")</f>
        <v>0.25</v>
      </c>
      <c r="BR7" s="121">
        <v>105000</v>
      </c>
      <c r="BS7" s="122">
        <f>IFERROR(BR7/BN7,"-")</f>
        <v>26250</v>
      </c>
      <c r="BT7" s="123"/>
      <c r="BU7" s="123"/>
      <c r="BV7" s="123">
        <v>1</v>
      </c>
      <c r="BW7" s="124">
        <v>1</v>
      </c>
      <c r="BX7" s="125">
        <f>IF(P7=0,"",IF(BW7=0,"",(BW7/P7)))</f>
        <v>0.125</v>
      </c>
      <c r="BY7" s="126">
        <v>1</v>
      </c>
      <c r="BZ7" s="127">
        <f>IFERROR(BY7/BW7,"-")</f>
        <v>1</v>
      </c>
      <c r="CA7" s="128">
        <v>593000</v>
      </c>
      <c r="CB7" s="129">
        <f>IFERROR(CA7/BW7,"-")</f>
        <v>593000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220000</v>
      </c>
      <c r="CQ7" s="139">
        <v>593000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1.0606060606061</v>
      </c>
      <c r="B8" s="350" t="s">
        <v>153</v>
      </c>
      <c r="C8" s="350" t="s">
        <v>154</v>
      </c>
      <c r="D8" s="350" t="s">
        <v>155</v>
      </c>
      <c r="E8" s="350"/>
      <c r="F8" s="350" t="s">
        <v>68</v>
      </c>
      <c r="G8" s="88" t="s">
        <v>156</v>
      </c>
      <c r="H8" s="88" t="s">
        <v>157</v>
      </c>
      <c r="I8" s="88" t="s">
        <v>158</v>
      </c>
      <c r="J8" s="333">
        <v>66000</v>
      </c>
      <c r="K8" s="79">
        <v>0</v>
      </c>
      <c r="L8" s="79">
        <v>0</v>
      </c>
      <c r="M8" s="79">
        <v>28</v>
      </c>
      <c r="N8" s="89">
        <v>4</v>
      </c>
      <c r="O8" s="90">
        <v>0</v>
      </c>
      <c r="P8" s="91">
        <f>N8+O8</f>
        <v>4</v>
      </c>
      <c r="Q8" s="80">
        <f>IFERROR(P8/M8,"-")</f>
        <v>0.14285714285714</v>
      </c>
      <c r="R8" s="79">
        <v>0</v>
      </c>
      <c r="S8" s="79">
        <v>2</v>
      </c>
      <c r="T8" s="80">
        <f>IFERROR(R8/(P8),"-")</f>
        <v>0</v>
      </c>
      <c r="U8" s="339">
        <f>IFERROR(J8/SUM(N8:O9),"-")</f>
        <v>6000</v>
      </c>
      <c r="V8" s="82">
        <v>0</v>
      </c>
      <c r="W8" s="80">
        <f>IF(P8=0,"-",V8/P8)</f>
        <v>0</v>
      </c>
      <c r="X8" s="338">
        <v>0</v>
      </c>
      <c r="Y8" s="339">
        <f>IFERROR(X8/P8,"-")</f>
        <v>0</v>
      </c>
      <c r="Z8" s="339" t="str">
        <f>IFERROR(X8/V8,"-")</f>
        <v>-</v>
      </c>
      <c r="AA8" s="333">
        <f>SUM(X8:X9)-SUM(J8:J9)</f>
        <v>4000</v>
      </c>
      <c r="AB8" s="83">
        <f>SUM(X8:X9)/SUM(J8:J9)</f>
        <v>1.0606060606061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1</v>
      </c>
      <c r="BX8" s="125">
        <f>IF(P8=0,"",IF(BW8=0,"",(BW8/P8)))</f>
        <v>0.25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50" t="s">
        <v>159</v>
      </c>
      <c r="C9" s="350"/>
      <c r="D9" s="350"/>
      <c r="E9" s="350"/>
      <c r="F9" s="350" t="s">
        <v>81</v>
      </c>
      <c r="G9" s="88"/>
      <c r="H9" s="88"/>
      <c r="I9" s="88"/>
      <c r="J9" s="333"/>
      <c r="K9" s="79">
        <v>0</v>
      </c>
      <c r="L9" s="79">
        <v>0</v>
      </c>
      <c r="M9" s="79">
        <v>4</v>
      </c>
      <c r="N9" s="89">
        <v>7</v>
      </c>
      <c r="O9" s="90">
        <v>0</v>
      </c>
      <c r="P9" s="91">
        <f>N9+O9</f>
        <v>7</v>
      </c>
      <c r="Q9" s="80">
        <f>IFERROR(P9/M9,"-")</f>
        <v>1.75</v>
      </c>
      <c r="R9" s="79">
        <v>0</v>
      </c>
      <c r="S9" s="79">
        <v>1</v>
      </c>
      <c r="T9" s="80">
        <f>IFERROR(R9/(P9),"-")</f>
        <v>0</v>
      </c>
      <c r="U9" s="339"/>
      <c r="V9" s="82">
        <v>2</v>
      </c>
      <c r="W9" s="80">
        <f>IF(P9=0,"-",V9/P9)</f>
        <v>0.28571428571429</v>
      </c>
      <c r="X9" s="338">
        <v>70000</v>
      </c>
      <c r="Y9" s="339">
        <f>IFERROR(X9/P9,"-")</f>
        <v>10000</v>
      </c>
      <c r="Z9" s="339">
        <f>IFERROR(X9/V9,"-")</f>
        <v>35000</v>
      </c>
      <c r="AA9" s="333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5</v>
      </c>
      <c r="BF9" s="111">
        <f>IF(P9=0,"",IF(BE9=0,"",(BE9/P9)))</f>
        <v>0.71428571428571</v>
      </c>
      <c r="BG9" s="110">
        <v>3</v>
      </c>
      <c r="BH9" s="112">
        <f>IFERROR(BG9/BE9,"-")</f>
        <v>0.6</v>
      </c>
      <c r="BI9" s="113">
        <v>81000</v>
      </c>
      <c r="BJ9" s="114">
        <f>IFERROR(BI9/BE9,"-")</f>
        <v>16200</v>
      </c>
      <c r="BK9" s="115"/>
      <c r="BL9" s="115"/>
      <c r="BM9" s="115">
        <v>3</v>
      </c>
      <c r="BN9" s="117">
        <v>1</v>
      </c>
      <c r="BO9" s="118">
        <f>IF(P9=0,"",IF(BN9=0,"",(BN9/P9)))</f>
        <v>0.14285714285714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0.14285714285714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70000</v>
      </c>
      <c r="CQ9" s="139">
        <v>40000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1.5444444444444</v>
      </c>
      <c r="B10" s="350" t="s">
        <v>160</v>
      </c>
      <c r="C10" s="350" t="s">
        <v>161</v>
      </c>
      <c r="D10" s="350" t="s">
        <v>162</v>
      </c>
      <c r="E10" s="350"/>
      <c r="F10" s="350" t="s">
        <v>68</v>
      </c>
      <c r="G10" s="88" t="s">
        <v>163</v>
      </c>
      <c r="H10" s="88" t="s">
        <v>164</v>
      </c>
      <c r="I10" s="88" t="s">
        <v>158</v>
      </c>
      <c r="J10" s="333">
        <v>90000</v>
      </c>
      <c r="K10" s="79">
        <v>0</v>
      </c>
      <c r="L10" s="79">
        <v>0</v>
      </c>
      <c r="M10" s="79">
        <v>47</v>
      </c>
      <c r="N10" s="89">
        <v>4</v>
      </c>
      <c r="O10" s="90">
        <v>0</v>
      </c>
      <c r="P10" s="91">
        <f>N10+O10</f>
        <v>4</v>
      </c>
      <c r="Q10" s="80">
        <f>IFERROR(P10/M10,"-")</f>
        <v>0.085106382978723</v>
      </c>
      <c r="R10" s="79">
        <v>0</v>
      </c>
      <c r="S10" s="79">
        <v>2</v>
      </c>
      <c r="T10" s="80">
        <f>IFERROR(R10/(P10),"-")</f>
        <v>0</v>
      </c>
      <c r="U10" s="339">
        <f>IFERROR(J10/SUM(N10:O11),"-")</f>
        <v>5625</v>
      </c>
      <c r="V10" s="82">
        <v>1</v>
      </c>
      <c r="W10" s="80">
        <f>IF(P10=0,"-",V10/P10)</f>
        <v>0.25</v>
      </c>
      <c r="X10" s="338">
        <v>6000</v>
      </c>
      <c r="Y10" s="339">
        <f>IFERROR(X10/P10,"-")</f>
        <v>1500</v>
      </c>
      <c r="Z10" s="339">
        <f>IFERROR(X10/V10,"-")</f>
        <v>6000</v>
      </c>
      <c r="AA10" s="333">
        <f>SUM(X10:X11)-SUM(J10:J11)</f>
        <v>49000</v>
      </c>
      <c r="AB10" s="83">
        <f>SUM(X10:X11)/SUM(J10:J11)</f>
        <v>1.5444444444444</v>
      </c>
      <c r="AC10" s="77"/>
      <c r="AD10" s="92">
        <v>1</v>
      </c>
      <c r="AE10" s="93">
        <f>IF(P10=0,"",IF(AD10=0,"",(AD10/P10)))</f>
        <v>0.25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0.25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0.5</v>
      </c>
      <c r="BP10" s="119">
        <v>1</v>
      </c>
      <c r="BQ10" s="120">
        <f>IFERROR(BP10/BN10,"-")</f>
        <v>0.5</v>
      </c>
      <c r="BR10" s="121">
        <v>6000</v>
      </c>
      <c r="BS10" s="122">
        <f>IFERROR(BR10/BN10,"-")</f>
        <v>3000</v>
      </c>
      <c r="BT10" s="123"/>
      <c r="BU10" s="123">
        <v>1</v>
      </c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6000</v>
      </c>
      <c r="CQ10" s="139">
        <v>6000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50" t="s">
        <v>165</v>
      </c>
      <c r="C11" s="350"/>
      <c r="D11" s="350"/>
      <c r="E11" s="350"/>
      <c r="F11" s="350" t="s">
        <v>81</v>
      </c>
      <c r="G11" s="88"/>
      <c r="H11" s="88"/>
      <c r="I11" s="88"/>
      <c r="J11" s="333"/>
      <c r="K11" s="79">
        <v>0</v>
      </c>
      <c r="L11" s="79">
        <v>0</v>
      </c>
      <c r="M11" s="79">
        <v>44</v>
      </c>
      <c r="N11" s="89">
        <v>12</v>
      </c>
      <c r="O11" s="90">
        <v>0</v>
      </c>
      <c r="P11" s="91">
        <f>N11+O11</f>
        <v>12</v>
      </c>
      <c r="Q11" s="80">
        <f>IFERROR(P11/M11,"-")</f>
        <v>0.27272727272727</v>
      </c>
      <c r="R11" s="79">
        <v>1</v>
      </c>
      <c r="S11" s="79">
        <v>0</v>
      </c>
      <c r="T11" s="80">
        <f>IFERROR(R11/(P11),"-")</f>
        <v>0.083333333333333</v>
      </c>
      <c r="U11" s="339"/>
      <c r="V11" s="82">
        <v>4</v>
      </c>
      <c r="W11" s="80">
        <f>IF(P11=0,"-",V11/P11)</f>
        <v>0.33333333333333</v>
      </c>
      <c r="X11" s="338">
        <v>133000</v>
      </c>
      <c r="Y11" s="339">
        <f>IFERROR(X11/P11,"-")</f>
        <v>11083.333333333</v>
      </c>
      <c r="Z11" s="339">
        <f>IFERROR(X11/V11,"-")</f>
        <v>33250</v>
      </c>
      <c r="AA11" s="333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0.083333333333333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5</v>
      </c>
      <c r="BF11" s="111">
        <f>IF(P11=0,"",IF(BE11=0,"",(BE11/P11)))</f>
        <v>0.41666666666667</v>
      </c>
      <c r="BG11" s="110">
        <v>1</v>
      </c>
      <c r="BH11" s="112">
        <f>IFERROR(BG11/BE11,"-")</f>
        <v>0.2</v>
      </c>
      <c r="BI11" s="113">
        <v>20000</v>
      </c>
      <c r="BJ11" s="114">
        <f>IFERROR(BI11/BE11,"-")</f>
        <v>4000</v>
      </c>
      <c r="BK11" s="115"/>
      <c r="BL11" s="115">
        <v>1</v>
      </c>
      <c r="BM11" s="115"/>
      <c r="BN11" s="117">
        <v>5</v>
      </c>
      <c r="BO11" s="118">
        <f>IF(P11=0,"",IF(BN11=0,"",(BN11/P11)))</f>
        <v>0.41666666666667</v>
      </c>
      <c r="BP11" s="119">
        <v>2</v>
      </c>
      <c r="BQ11" s="120">
        <f>IFERROR(BP11/BN11,"-")</f>
        <v>0.4</v>
      </c>
      <c r="BR11" s="121">
        <v>98000</v>
      </c>
      <c r="BS11" s="122">
        <f>IFERROR(BR11/BN11,"-")</f>
        <v>19600</v>
      </c>
      <c r="BT11" s="123"/>
      <c r="BU11" s="123">
        <v>1</v>
      </c>
      <c r="BV11" s="123">
        <v>1</v>
      </c>
      <c r="BW11" s="124">
        <v>1</v>
      </c>
      <c r="BX11" s="125">
        <f>IF(P11=0,"",IF(BW11=0,"",(BW11/P11)))</f>
        <v>0.083333333333333</v>
      </c>
      <c r="BY11" s="126">
        <v>1</v>
      </c>
      <c r="BZ11" s="127">
        <f>IFERROR(BY11/BW11,"-")</f>
        <v>1</v>
      </c>
      <c r="CA11" s="128">
        <v>15000</v>
      </c>
      <c r="CB11" s="129">
        <f>IFERROR(CA11/BW11,"-")</f>
        <v>15000</v>
      </c>
      <c r="CC11" s="130"/>
      <c r="CD11" s="130">
        <v>1</v>
      </c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4</v>
      </c>
      <c r="CP11" s="139">
        <v>133000</v>
      </c>
      <c r="CQ11" s="139">
        <v>88000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0.65079365079365</v>
      </c>
      <c r="B12" s="350" t="s">
        <v>166</v>
      </c>
      <c r="C12" s="350" t="s">
        <v>161</v>
      </c>
      <c r="D12" s="350" t="s">
        <v>167</v>
      </c>
      <c r="E12" s="350"/>
      <c r="F12" s="350" t="s">
        <v>68</v>
      </c>
      <c r="G12" s="88" t="s">
        <v>168</v>
      </c>
      <c r="H12" s="88" t="s">
        <v>169</v>
      </c>
      <c r="I12" s="88" t="s">
        <v>170</v>
      </c>
      <c r="J12" s="333">
        <v>126000</v>
      </c>
      <c r="K12" s="79">
        <v>0</v>
      </c>
      <c r="L12" s="79">
        <v>0</v>
      </c>
      <c r="M12" s="79">
        <v>88</v>
      </c>
      <c r="N12" s="89">
        <v>11</v>
      </c>
      <c r="O12" s="90">
        <v>0</v>
      </c>
      <c r="P12" s="91">
        <f>N12+O12</f>
        <v>11</v>
      </c>
      <c r="Q12" s="80">
        <f>IFERROR(P12/M12,"-")</f>
        <v>0.125</v>
      </c>
      <c r="R12" s="79">
        <v>1</v>
      </c>
      <c r="S12" s="79">
        <v>5</v>
      </c>
      <c r="T12" s="80">
        <f>IFERROR(R12/(P12),"-")</f>
        <v>0.090909090909091</v>
      </c>
      <c r="U12" s="339">
        <f>IFERROR(J12/SUM(N12:O13),"-")</f>
        <v>5040</v>
      </c>
      <c r="V12" s="82">
        <v>3</v>
      </c>
      <c r="W12" s="80">
        <f>IF(P12=0,"-",V12/P12)</f>
        <v>0.27272727272727</v>
      </c>
      <c r="X12" s="338">
        <v>42000</v>
      </c>
      <c r="Y12" s="339">
        <f>IFERROR(X12/P12,"-")</f>
        <v>3818.1818181818</v>
      </c>
      <c r="Z12" s="339">
        <f>IFERROR(X12/V12,"-")</f>
        <v>14000</v>
      </c>
      <c r="AA12" s="333">
        <f>SUM(X12:X13)-SUM(J12:J13)</f>
        <v>-44000</v>
      </c>
      <c r="AB12" s="83">
        <f>SUM(X12:X13)/SUM(J12:J13)</f>
        <v>0.65079365079365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3</v>
      </c>
      <c r="AW12" s="105">
        <f>IF(P12=0,"",IF(AV12=0,"",(AV12/P12)))</f>
        <v>0.27272727272727</v>
      </c>
      <c r="AX12" s="104">
        <v>1</v>
      </c>
      <c r="AY12" s="106">
        <f>IFERROR(AX12/AV12,"-")</f>
        <v>0.33333333333333</v>
      </c>
      <c r="AZ12" s="107">
        <v>29000</v>
      </c>
      <c r="BA12" s="108">
        <f>IFERROR(AZ12/AV12,"-")</f>
        <v>9666.6666666667</v>
      </c>
      <c r="BB12" s="109"/>
      <c r="BC12" s="109"/>
      <c r="BD12" s="109">
        <v>1</v>
      </c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6</v>
      </c>
      <c r="BO12" s="118">
        <f>IF(P12=0,"",IF(BN12=0,"",(BN12/P12)))</f>
        <v>0.54545454545455</v>
      </c>
      <c r="BP12" s="119">
        <v>2</v>
      </c>
      <c r="BQ12" s="120">
        <f>IFERROR(BP12/BN12,"-")</f>
        <v>0.33333333333333</v>
      </c>
      <c r="BR12" s="121">
        <v>13000</v>
      </c>
      <c r="BS12" s="122">
        <f>IFERROR(BR12/BN12,"-")</f>
        <v>2166.6666666667</v>
      </c>
      <c r="BT12" s="123">
        <v>2</v>
      </c>
      <c r="BU12" s="123"/>
      <c r="BV12" s="123"/>
      <c r="BW12" s="124">
        <v>1</v>
      </c>
      <c r="BX12" s="125">
        <f>IF(P12=0,"",IF(BW12=0,"",(BW12/P12)))</f>
        <v>0.090909090909091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1</v>
      </c>
      <c r="CG12" s="132">
        <f>IF(P12=0,"",IF(CF12=0,"",(CF12/P12)))</f>
        <v>0.090909090909091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3</v>
      </c>
      <c r="CP12" s="139">
        <v>42000</v>
      </c>
      <c r="CQ12" s="139">
        <v>29000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50" t="s">
        <v>171</v>
      </c>
      <c r="C13" s="350"/>
      <c r="D13" s="350"/>
      <c r="E13" s="350"/>
      <c r="F13" s="350" t="s">
        <v>81</v>
      </c>
      <c r="G13" s="88"/>
      <c r="H13" s="88"/>
      <c r="I13" s="88"/>
      <c r="J13" s="333"/>
      <c r="K13" s="79">
        <v>0</v>
      </c>
      <c r="L13" s="79">
        <v>0</v>
      </c>
      <c r="M13" s="79">
        <v>45</v>
      </c>
      <c r="N13" s="89">
        <v>14</v>
      </c>
      <c r="O13" s="90">
        <v>0</v>
      </c>
      <c r="P13" s="91">
        <f>N13+O13</f>
        <v>14</v>
      </c>
      <c r="Q13" s="80">
        <f>IFERROR(P13/M13,"-")</f>
        <v>0.31111111111111</v>
      </c>
      <c r="R13" s="79">
        <v>1</v>
      </c>
      <c r="S13" s="79">
        <v>3</v>
      </c>
      <c r="T13" s="80">
        <f>IFERROR(R13/(P13),"-")</f>
        <v>0.071428571428571</v>
      </c>
      <c r="U13" s="339"/>
      <c r="V13" s="82">
        <v>4</v>
      </c>
      <c r="W13" s="80">
        <f>IF(P13=0,"-",V13/P13)</f>
        <v>0.28571428571429</v>
      </c>
      <c r="X13" s="338">
        <v>40000</v>
      </c>
      <c r="Y13" s="339">
        <f>IFERROR(X13/P13,"-")</f>
        <v>2857.1428571429</v>
      </c>
      <c r="Z13" s="339">
        <f>IFERROR(X13/V13,"-")</f>
        <v>10000</v>
      </c>
      <c r="AA13" s="333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0.071428571428571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</v>
      </c>
      <c r="AW13" s="105">
        <f>IF(P13=0,"",IF(AV13=0,"",(AV13/P13)))</f>
        <v>0.071428571428571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4</v>
      </c>
      <c r="BF13" s="111">
        <f>IF(P13=0,"",IF(BE13=0,"",(BE13/P13)))</f>
        <v>0.28571428571429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</v>
      </c>
      <c r="BO13" s="118">
        <f>IF(P13=0,"",IF(BN13=0,"",(BN13/P13)))</f>
        <v>0.071428571428571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7</v>
      </c>
      <c r="BX13" s="125">
        <f>IF(P13=0,"",IF(BW13=0,"",(BW13/P13)))</f>
        <v>0.5</v>
      </c>
      <c r="BY13" s="126">
        <v>5</v>
      </c>
      <c r="BZ13" s="127">
        <f>IFERROR(BY13/BW13,"-")</f>
        <v>0.71428571428571</v>
      </c>
      <c r="CA13" s="128">
        <v>50000</v>
      </c>
      <c r="CB13" s="129">
        <f>IFERROR(CA13/BW13,"-")</f>
        <v>7142.8571428571</v>
      </c>
      <c r="CC13" s="130">
        <v>1</v>
      </c>
      <c r="CD13" s="130">
        <v>1</v>
      </c>
      <c r="CE13" s="130">
        <v>3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4</v>
      </c>
      <c r="CP13" s="139">
        <v>40000</v>
      </c>
      <c r="CQ13" s="139">
        <v>15000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2.7307692307692</v>
      </c>
      <c r="B14" s="350" t="s">
        <v>172</v>
      </c>
      <c r="C14" s="350" t="s">
        <v>154</v>
      </c>
      <c r="D14" s="350" t="s">
        <v>162</v>
      </c>
      <c r="E14" s="350"/>
      <c r="F14" s="350" t="s">
        <v>68</v>
      </c>
      <c r="G14" s="88" t="s">
        <v>173</v>
      </c>
      <c r="H14" s="88" t="s">
        <v>164</v>
      </c>
      <c r="I14" s="88" t="s">
        <v>174</v>
      </c>
      <c r="J14" s="333">
        <v>78000</v>
      </c>
      <c r="K14" s="79">
        <v>0</v>
      </c>
      <c r="L14" s="79">
        <v>0</v>
      </c>
      <c r="M14" s="79">
        <v>41</v>
      </c>
      <c r="N14" s="89">
        <v>3</v>
      </c>
      <c r="O14" s="90">
        <v>0</v>
      </c>
      <c r="P14" s="91">
        <f>N14+O14</f>
        <v>3</v>
      </c>
      <c r="Q14" s="80">
        <f>IFERROR(P14/M14,"-")</f>
        <v>0.073170731707317</v>
      </c>
      <c r="R14" s="79">
        <v>0</v>
      </c>
      <c r="S14" s="79">
        <v>0</v>
      </c>
      <c r="T14" s="80">
        <f>IFERROR(R14/(P14),"-")</f>
        <v>0</v>
      </c>
      <c r="U14" s="339">
        <f>IFERROR(J14/SUM(N14:O15),"-")</f>
        <v>8666.6666666667</v>
      </c>
      <c r="V14" s="82">
        <v>2</v>
      </c>
      <c r="W14" s="80">
        <f>IF(P14=0,"-",V14/P14)</f>
        <v>0.66666666666667</v>
      </c>
      <c r="X14" s="338">
        <v>20000</v>
      </c>
      <c r="Y14" s="339">
        <f>IFERROR(X14/P14,"-")</f>
        <v>6666.6666666667</v>
      </c>
      <c r="Z14" s="339">
        <f>IFERROR(X14/V14,"-")</f>
        <v>10000</v>
      </c>
      <c r="AA14" s="333">
        <f>SUM(X14:X15)-SUM(J14:J15)</f>
        <v>135000</v>
      </c>
      <c r="AB14" s="83">
        <f>SUM(X14:X15)/SUM(J14:J15)</f>
        <v>2.7307692307692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0.66666666666667</v>
      </c>
      <c r="BP14" s="119">
        <v>2</v>
      </c>
      <c r="BQ14" s="120">
        <f>IFERROR(BP14/BN14,"-")</f>
        <v>1</v>
      </c>
      <c r="BR14" s="121">
        <v>20000</v>
      </c>
      <c r="BS14" s="122">
        <f>IFERROR(BR14/BN14,"-")</f>
        <v>10000</v>
      </c>
      <c r="BT14" s="123">
        <v>1</v>
      </c>
      <c r="BU14" s="123"/>
      <c r="BV14" s="123">
        <v>1</v>
      </c>
      <c r="BW14" s="124">
        <v>1</v>
      </c>
      <c r="BX14" s="125">
        <f>IF(P14=0,"",IF(BW14=0,"",(BW14/P14)))</f>
        <v>0.33333333333333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20000</v>
      </c>
      <c r="CQ14" s="139">
        <v>15000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50" t="s">
        <v>175</v>
      </c>
      <c r="C15" s="350"/>
      <c r="D15" s="350"/>
      <c r="E15" s="350"/>
      <c r="F15" s="350" t="s">
        <v>81</v>
      </c>
      <c r="G15" s="88"/>
      <c r="H15" s="88"/>
      <c r="I15" s="88"/>
      <c r="J15" s="333"/>
      <c r="K15" s="79">
        <v>0</v>
      </c>
      <c r="L15" s="79">
        <v>0</v>
      </c>
      <c r="M15" s="79">
        <v>16</v>
      </c>
      <c r="N15" s="89">
        <v>5</v>
      </c>
      <c r="O15" s="90">
        <v>1</v>
      </c>
      <c r="P15" s="91">
        <f>N15+O15</f>
        <v>6</v>
      </c>
      <c r="Q15" s="80">
        <f>IFERROR(P15/M15,"-")</f>
        <v>0.375</v>
      </c>
      <c r="R15" s="79">
        <v>1</v>
      </c>
      <c r="S15" s="79">
        <v>1</v>
      </c>
      <c r="T15" s="80">
        <f>IFERROR(R15/(P15),"-")</f>
        <v>0.16666666666667</v>
      </c>
      <c r="U15" s="339"/>
      <c r="V15" s="82">
        <v>2</v>
      </c>
      <c r="W15" s="80">
        <f>IF(P15=0,"-",V15/P15)</f>
        <v>0.33333333333333</v>
      </c>
      <c r="X15" s="338">
        <v>193000</v>
      </c>
      <c r="Y15" s="339">
        <f>IFERROR(X15/P15,"-")</f>
        <v>32166.666666667</v>
      </c>
      <c r="Z15" s="339">
        <f>IFERROR(X15/V15,"-")</f>
        <v>96500</v>
      </c>
      <c r="AA15" s="333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0.16666666666667</v>
      </c>
      <c r="AX15" s="104">
        <v>1</v>
      </c>
      <c r="AY15" s="106">
        <f>IFERROR(AX15/AV15,"-")</f>
        <v>1</v>
      </c>
      <c r="AZ15" s="107">
        <v>3000</v>
      </c>
      <c r="BA15" s="108">
        <f>IFERROR(AZ15/AV15,"-")</f>
        <v>3000</v>
      </c>
      <c r="BB15" s="109">
        <v>1</v>
      </c>
      <c r="BC15" s="109"/>
      <c r="BD15" s="109"/>
      <c r="BE15" s="110">
        <v>1</v>
      </c>
      <c r="BF15" s="111">
        <f>IF(P15=0,"",IF(BE15=0,"",(BE15/P15)))</f>
        <v>0.16666666666667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3</v>
      </c>
      <c r="BO15" s="118">
        <f>IF(P15=0,"",IF(BN15=0,"",(BN15/P15)))</f>
        <v>0.5</v>
      </c>
      <c r="BP15" s="119">
        <v>1</v>
      </c>
      <c r="BQ15" s="120">
        <f>IFERROR(BP15/BN15,"-")</f>
        <v>0.33333333333333</v>
      </c>
      <c r="BR15" s="121">
        <v>190000</v>
      </c>
      <c r="BS15" s="122">
        <f>IFERROR(BR15/BN15,"-")</f>
        <v>63333.333333333</v>
      </c>
      <c r="BT15" s="123"/>
      <c r="BU15" s="123"/>
      <c r="BV15" s="123">
        <v>1</v>
      </c>
      <c r="BW15" s="124">
        <v>1</v>
      </c>
      <c r="BX15" s="125">
        <f>IF(P15=0,"",IF(BW15=0,"",(BW15/P15)))</f>
        <v>0.16666666666667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193000</v>
      </c>
      <c r="CQ15" s="139">
        <v>190000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12.322222222222</v>
      </c>
      <c r="B16" s="350" t="s">
        <v>176</v>
      </c>
      <c r="C16" s="350" t="s">
        <v>161</v>
      </c>
      <c r="D16" s="350" t="s">
        <v>177</v>
      </c>
      <c r="E16" s="350"/>
      <c r="F16" s="350" t="s">
        <v>68</v>
      </c>
      <c r="G16" s="88" t="s">
        <v>178</v>
      </c>
      <c r="H16" s="88" t="s">
        <v>164</v>
      </c>
      <c r="I16" s="88" t="s">
        <v>179</v>
      </c>
      <c r="J16" s="333">
        <v>90000</v>
      </c>
      <c r="K16" s="79">
        <v>0</v>
      </c>
      <c r="L16" s="79">
        <v>0</v>
      </c>
      <c r="M16" s="79">
        <v>99</v>
      </c>
      <c r="N16" s="89">
        <v>10</v>
      </c>
      <c r="O16" s="90">
        <v>0</v>
      </c>
      <c r="P16" s="91">
        <f>N16+O16</f>
        <v>10</v>
      </c>
      <c r="Q16" s="80">
        <f>IFERROR(P16/M16,"-")</f>
        <v>0.1010101010101</v>
      </c>
      <c r="R16" s="79">
        <v>1</v>
      </c>
      <c r="S16" s="79">
        <v>3</v>
      </c>
      <c r="T16" s="80">
        <f>IFERROR(R16/(P16),"-")</f>
        <v>0.1</v>
      </c>
      <c r="U16" s="339">
        <f>IFERROR(J16/SUM(N16:O17),"-")</f>
        <v>2368.4210526316</v>
      </c>
      <c r="V16" s="82">
        <v>2</v>
      </c>
      <c r="W16" s="80">
        <f>IF(P16=0,"-",V16/P16)</f>
        <v>0.2</v>
      </c>
      <c r="X16" s="338">
        <v>6000</v>
      </c>
      <c r="Y16" s="339">
        <f>IFERROR(X16/P16,"-")</f>
        <v>600</v>
      </c>
      <c r="Z16" s="339">
        <f>IFERROR(X16/V16,"-")</f>
        <v>3000</v>
      </c>
      <c r="AA16" s="333">
        <f>SUM(X16:X17)-SUM(J16:J17)</f>
        <v>1019000</v>
      </c>
      <c r="AB16" s="83">
        <f>SUM(X16:X17)/SUM(J16:J17)</f>
        <v>12.322222222222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0.1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6</v>
      </c>
      <c r="BF16" s="111">
        <f>IF(P16=0,"",IF(BE16=0,"",(BE16/P16)))</f>
        <v>0.6</v>
      </c>
      <c r="BG16" s="110">
        <v>2</v>
      </c>
      <c r="BH16" s="112">
        <f>IFERROR(BG16/BE16,"-")</f>
        <v>0.33333333333333</v>
      </c>
      <c r="BI16" s="113">
        <v>34000</v>
      </c>
      <c r="BJ16" s="114">
        <f>IFERROR(BI16/BE16,"-")</f>
        <v>5666.6666666667</v>
      </c>
      <c r="BK16" s="115">
        <v>1</v>
      </c>
      <c r="BL16" s="115"/>
      <c r="BM16" s="115">
        <v>1</v>
      </c>
      <c r="BN16" s="117">
        <v>1</v>
      </c>
      <c r="BO16" s="118">
        <f>IF(P16=0,"",IF(BN16=0,"",(BN16/P16)))</f>
        <v>0.1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0.2</v>
      </c>
      <c r="BY16" s="126">
        <v>1</v>
      </c>
      <c r="BZ16" s="127">
        <f>IFERROR(BY16/BW16,"-")</f>
        <v>0.5</v>
      </c>
      <c r="CA16" s="128">
        <v>1000</v>
      </c>
      <c r="CB16" s="129">
        <f>IFERROR(CA16/BW16,"-")</f>
        <v>500</v>
      </c>
      <c r="CC16" s="130">
        <v>1</v>
      </c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6000</v>
      </c>
      <c r="CQ16" s="139">
        <v>29000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50" t="s">
        <v>180</v>
      </c>
      <c r="C17" s="350"/>
      <c r="D17" s="350"/>
      <c r="E17" s="350"/>
      <c r="F17" s="350" t="s">
        <v>81</v>
      </c>
      <c r="G17" s="88"/>
      <c r="H17" s="88"/>
      <c r="I17" s="88"/>
      <c r="J17" s="333"/>
      <c r="K17" s="79">
        <v>0</v>
      </c>
      <c r="L17" s="79">
        <v>0</v>
      </c>
      <c r="M17" s="79">
        <v>149</v>
      </c>
      <c r="N17" s="89">
        <v>28</v>
      </c>
      <c r="O17" s="90">
        <v>0</v>
      </c>
      <c r="P17" s="91">
        <f>N17+O17</f>
        <v>28</v>
      </c>
      <c r="Q17" s="80">
        <f>IFERROR(P17/M17,"-")</f>
        <v>0.18791946308725</v>
      </c>
      <c r="R17" s="79">
        <v>2</v>
      </c>
      <c r="S17" s="79">
        <v>8</v>
      </c>
      <c r="T17" s="80">
        <f>IFERROR(R17/(P17),"-")</f>
        <v>0.071428571428571</v>
      </c>
      <c r="U17" s="339"/>
      <c r="V17" s="82">
        <v>5</v>
      </c>
      <c r="W17" s="80">
        <f>IF(P17=0,"-",V17/P17)</f>
        <v>0.17857142857143</v>
      </c>
      <c r="X17" s="338">
        <v>1103000</v>
      </c>
      <c r="Y17" s="339">
        <f>IFERROR(X17/P17,"-")</f>
        <v>39392.857142857</v>
      </c>
      <c r="Z17" s="339">
        <f>IFERROR(X17/V17,"-")</f>
        <v>220600</v>
      </c>
      <c r="AA17" s="333"/>
      <c r="AB17" s="83"/>
      <c r="AC17" s="77"/>
      <c r="AD17" s="92">
        <v>1</v>
      </c>
      <c r="AE17" s="93">
        <f>IF(P17=0,"",IF(AD17=0,"",(AD17/P17)))</f>
        <v>0.035714285714286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3</v>
      </c>
      <c r="AW17" s="105">
        <f>IF(P17=0,"",IF(AV17=0,"",(AV17/P17)))</f>
        <v>0.10714285714286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5</v>
      </c>
      <c r="BF17" s="111">
        <f>IF(P17=0,"",IF(BE17=0,"",(BE17/P17)))</f>
        <v>0.17857142857143</v>
      </c>
      <c r="BG17" s="110">
        <v>1</v>
      </c>
      <c r="BH17" s="112">
        <f>IFERROR(BG17/BE17,"-")</f>
        <v>0.2</v>
      </c>
      <c r="BI17" s="113">
        <v>10000</v>
      </c>
      <c r="BJ17" s="114">
        <f>IFERROR(BI17/BE17,"-")</f>
        <v>2000</v>
      </c>
      <c r="BK17" s="115"/>
      <c r="BL17" s="115">
        <v>1</v>
      </c>
      <c r="BM17" s="115"/>
      <c r="BN17" s="117">
        <v>10</v>
      </c>
      <c r="BO17" s="118">
        <f>IF(P17=0,"",IF(BN17=0,"",(BN17/P17)))</f>
        <v>0.35714285714286</v>
      </c>
      <c r="BP17" s="119">
        <v>1</v>
      </c>
      <c r="BQ17" s="120">
        <f>IFERROR(BP17/BN17,"-")</f>
        <v>0.1</v>
      </c>
      <c r="BR17" s="121">
        <v>20000</v>
      </c>
      <c r="BS17" s="122">
        <f>IFERROR(BR17/BN17,"-")</f>
        <v>2000</v>
      </c>
      <c r="BT17" s="123"/>
      <c r="BU17" s="123"/>
      <c r="BV17" s="123">
        <v>1</v>
      </c>
      <c r="BW17" s="124">
        <v>4</v>
      </c>
      <c r="BX17" s="125">
        <f>IF(P17=0,"",IF(BW17=0,"",(BW17/P17)))</f>
        <v>0.14285714285714</v>
      </c>
      <c r="BY17" s="126">
        <v>1</v>
      </c>
      <c r="BZ17" s="127">
        <f>IFERROR(BY17/BW17,"-")</f>
        <v>0.25</v>
      </c>
      <c r="CA17" s="128">
        <v>10000</v>
      </c>
      <c r="CB17" s="129">
        <f>IFERROR(CA17/BW17,"-")</f>
        <v>2500</v>
      </c>
      <c r="CC17" s="130">
        <v>1</v>
      </c>
      <c r="CD17" s="130"/>
      <c r="CE17" s="130"/>
      <c r="CF17" s="131">
        <v>5</v>
      </c>
      <c r="CG17" s="132">
        <f>IF(P17=0,"",IF(CF17=0,"",(CF17/P17)))</f>
        <v>0.17857142857143</v>
      </c>
      <c r="CH17" s="133">
        <v>3</v>
      </c>
      <c r="CI17" s="134">
        <f>IFERROR(CH17/CF17,"-")</f>
        <v>0.6</v>
      </c>
      <c r="CJ17" s="135">
        <v>1073000</v>
      </c>
      <c r="CK17" s="136">
        <f>IFERROR(CJ17/CF17,"-")</f>
        <v>214600</v>
      </c>
      <c r="CL17" s="137"/>
      <c r="CM17" s="137"/>
      <c r="CN17" s="137">
        <v>3</v>
      </c>
      <c r="CO17" s="138">
        <v>5</v>
      </c>
      <c r="CP17" s="139">
        <v>1103000</v>
      </c>
      <c r="CQ17" s="139">
        <v>853000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3.2733333333333</v>
      </c>
      <c r="B18" s="350" t="s">
        <v>181</v>
      </c>
      <c r="C18" s="350" t="s">
        <v>182</v>
      </c>
      <c r="D18" s="350" t="s">
        <v>167</v>
      </c>
      <c r="E18" s="350"/>
      <c r="F18" s="350" t="s">
        <v>68</v>
      </c>
      <c r="G18" s="88" t="s">
        <v>183</v>
      </c>
      <c r="H18" s="88" t="s">
        <v>169</v>
      </c>
      <c r="I18" s="88" t="s">
        <v>184</v>
      </c>
      <c r="J18" s="333">
        <v>150000</v>
      </c>
      <c r="K18" s="79">
        <v>0</v>
      </c>
      <c r="L18" s="79">
        <v>0</v>
      </c>
      <c r="M18" s="79">
        <v>58</v>
      </c>
      <c r="N18" s="89">
        <v>3</v>
      </c>
      <c r="O18" s="90">
        <v>0</v>
      </c>
      <c r="P18" s="91">
        <f>N18+O18</f>
        <v>3</v>
      </c>
      <c r="Q18" s="80">
        <f>IFERROR(P18/M18,"-")</f>
        <v>0.051724137931034</v>
      </c>
      <c r="R18" s="79">
        <v>0</v>
      </c>
      <c r="S18" s="79">
        <v>0</v>
      </c>
      <c r="T18" s="80">
        <f>IFERROR(R18/(P18),"-")</f>
        <v>0</v>
      </c>
      <c r="U18" s="339">
        <f>IFERROR(J18/SUM(N18:O19),"-")</f>
        <v>7894.7368421053</v>
      </c>
      <c r="V18" s="82">
        <v>0</v>
      </c>
      <c r="W18" s="80">
        <f>IF(P18=0,"-",V18/P18)</f>
        <v>0</v>
      </c>
      <c r="X18" s="338">
        <v>0</v>
      </c>
      <c r="Y18" s="339">
        <f>IFERROR(X18/P18,"-")</f>
        <v>0</v>
      </c>
      <c r="Z18" s="339" t="str">
        <f>IFERROR(X18/V18,"-")</f>
        <v>-</v>
      </c>
      <c r="AA18" s="333">
        <f>SUM(X18:X19)-SUM(J18:J19)</f>
        <v>341000</v>
      </c>
      <c r="AB18" s="83">
        <f>SUM(X18:X19)/SUM(J18:J19)</f>
        <v>3.2733333333333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0.66666666666667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1</v>
      </c>
      <c r="BX18" s="125">
        <f>IF(P18=0,"",IF(BW18=0,"",(BW18/P18)))</f>
        <v>0.33333333333333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50" t="s">
        <v>185</v>
      </c>
      <c r="C19" s="350"/>
      <c r="D19" s="350"/>
      <c r="E19" s="350"/>
      <c r="F19" s="350" t="s">
        <v>81</v>
      </c>
      <c r="G19" s="88"/>
      <c r="H19" s="88"/>
      <c r="I19" s="88"/>
      <c r="J19" s="333"/>
      <c r="K19" s="79">
        <v>0</v>
      </c>
      <c r="L19" s="79">
        <v>0</v>
      </c>
      <c r="M19" s="79">
        <v>93</v>
      </c>
      <c r="N19" s="89">
        <v>16</v>
      </c>
      <c r="O19" s="90">
        <v>0</v>
      </c>
      <c r="P19" s="91">
        <f>N19+O19</f>
        <v>16</v>
      </c>
      <c r="Q19" s="80">
        <f>IFERROR(P19/M19,"-")</f>
        <v>0.17204301075269</v>
      </c>
      <c r="R19" s="79">
        <v>4</v>
      </c>
      <c r="S19" s="79">
        <v>3</v>
      </c>
      <c r="T19" s="80">
        <f>IFERROR(R19/(P19),"-")</f>
        <v>0.25</v>
      </c>
      <c r="U19" s="339"/>
      <c r="V19" s="82">
        <v>5</v>
      </c>
      <c r="W19" s="80">
        <f>IF(P19=0,"-",V19/P19)</f>
        <v>0.3125</v>
      </c>
      <c r="X19" s="338">
        <v>491000</v>
      </c>
      <c r="Y19" s="339">
        <f>IFERROR(X19/P19,"-")</f>
        <v>30687.5</v>
      </c>
      <c r="Z19" s="339">
        <f>IFERROR(X19/V19,"-")</f>
        <v>98200</v>
      </c>
      <c r="AA19" s="333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0.0625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</v>
      </c>
      <c r="AW19" s="105">
        <f>IF(P19=0,"",IF(AV19=0,"",(AV19/P19)))</f>
        <v>0.0625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2</v>
      </c>
      <c r="BF19" s="111">
        <f>IF(P19=0,"",IF(BE19=0,"",(BE19/P19)))</f>
        <v>0.125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3</v>
      </c>
      <c r="BO19" s="118">
        <f>IF(P19=0,"",IF(BN19=0,"",(BN19/P19)))</f>
        <v>0.1875</v>
      </c>
      <c r="BP19" s="119">
        <v>1</v>
      </c>
      <c r="BQ19" s="120">
        <f>IFERROR(BP19/BN19,"-")</f>
        <v>0.33333333333333</v>
      </c>
      <c r="BR19" s="121">
        <v>451000</v>
      </c>
      <c r="BS19" s="122">
        <f>IFERROR(BR19/BN19,"-")</f>
        <v>150333.33333333</v>
      </c>
      <c r="BT19" s="123"/>
      <c r="BU19" s="123"/>
      <c r="BV19" s="123">
        <v>1</v>
      </c>
      <c r="BW19" s="124">
        <v>6</v>
      </c>
      <c r="BX19" s="125">
        <f>IF(P19=0,"",IF(BW19=0,"",(BW19/P19)))</f>
        <v>0.375</v>
      </c>
      <c r="BY19" s="126">
        <v>3</v>
      </c>
      <c r="BZ19" s="127">
        <f>IFERROR(BY19/BW19,"-")</f>
        <v>0.5</v>
      </c>
      <c r="CA19" s="128">
        <v>257000</v>
      </c>
      <c r="CB19" s="129">
        <f>IFERROR(CA19/BW19,"-")</f>
        <v>42833.333333333</v>
      </c>
      <c r="CC19" s="130"/>
      <c r="CD19" s="130">
        <v>1</v>
      </c>
      <c r="CE19" s="130">
        <v>2</v>
      </c>
      <c r="CF19" s="131">
        <v>3</v>
      </c>
      <c r="CG19" s="132">
        <f>IF(P19=0,"",IF(CF19=0,"",(CF19/P19)))</f>
        <v>0.1875</v>
      </c>
      <c r="CH19" s="133">
        <v>3</v>
      </c>
      <c r="CI19" s="134">
        <f>IFERROR(CH19/CF19,"-")</f>
        <v>1</v>
      </c>
      <c r="CJ19" s="135">
        <v>496000</v>
      </c>
      <c r="CK19" s="136">
        <f>IFERROR(CJ19/CF19,"-")</f>
        <v>165333.33333333</v>
      </c>
      <c r="CL19" s="137"/>
      <c r="CM19" s="137"/>
      <c r="CN19" s="137">
        <v>3</v>
      </c>
      <c r="CO19" s="138">
        <v>5</v>
      </c>
      <c r="CP19" s="139">
        <v>491000</v>
      </c>
      <c r="CQ19" s="139">
        <v>451000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30"/>
      <c r="B20" s="85"/>
      <c r="C20" s="86"/>
      <c r="D20" s="86"/>
      <c r="E20" s="86"/>
      <c r="F20" s="87"/>
      <c r="G20" s="88"/>
      <c r="H20" s="88"/>
      <c r="I20" s="88"/>
      <c r="J20" s="334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340"/>
      <c r="V20" s="25"/>
      <c r="W20" s="25"/>
      <c r="X20" s="340"/>
      <c r="Y20" s="340"/>
      <c r="Z20" s="340"/>
      <c r="AA20" s="340"/>
      <c r="AB20" s="33"/>
      <c r="AC20" s="57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30"/>
      <c r="B21" s="37"/>
      <c r="C21" s="21"/>
      <c r="D21" s="21"/>
      <c r="E21" s="21"/>
      <c r="F21" s="22"/>
      <c r="G21" s="36"/>
      <c r="H21" s="36"/>
      <c r="I21" s="73"/>
      <c r="J21" s="335"/>
      <c r="K21" s="34"/>
      <c r="L21" s="34"/>
      <c r="M21" s="31"/>
      <c r="N21" s="23"/>
      <c r="O21" s="23"/>
      <c r="P21" s="23"/>
      <c r="Q21" s="32"/>
      <c r="R21" s="32"/>
      <c r="S21" s="23"/>
      <c r="T21" s="32"/>
      <c r="U21" s="340"/>
      <c r="V21" s="25"/>
      <c r="W21" s="25"/>
      <c r="X21" s="340"/>
      <c r="Y21" s="340"/>
      <c r="Z21" s="340"/>
      <c r="AA21" s="340"/>
      <c r="AB21" s="33"/>
      <c r="AC21" s="59"/>
      <c r="AD21" s="61"/>
      <c r="AE21" s="62"/>
      <c r="AF21" s="61"/>
      <c r="AG21" s="65"/>
      <c r="AH21" s="66"/>
      <c r="AI21" s="67"/>
      <c r="AJ21" s="68"/>
      <c r="AK21" s="68"/>
      <c r="AL21" s="68"/>
      <c r="AM21" s="61"/>
      <c r="AN21" s="62"/>
      <c r="AO21" s="61"/>
      <c r="AP21" s="65"/>
      <c r="AQ21" s="66"/>
      <c r="AR21" s="67"/>
      <c r="AS21" s="68"/>
      <c r="AT21" s="68"/>
      <c r="AU21" s="68"/>
      <c r="AV21" s="61"/>
      <c r="AW21" s="62"/>
      <c r="AX21" s="61"/>
      <c r="AY21" s="65"/>
      <c r="AZ21" s="66"/>
      <c r="BA21" s="67"/>
      <c r="BB21" s="68"/>
      <c r="BC21" s="68"/>
      <c r="BD21" s="68"/>
      <c r="BE21" s="61"/>
      <c r="BF21" s="62"/>
      <c r="BG21" s="61"/>
      <c r="BH21" s="65"/>
      <c r="BI21" s="66"/>
      <c r="BJ21" s="67"/>
      <c r="BK21" s="68"/>
      <c r="BL21" s="68"/>
      <c r="BM21" s="68"/>
      <c r="BN21" s="63"/>
      <c r="BO21" s="64"/>
      <c r="BP21" s="61"/>
      <c r="BQ21" s="65"/>
      <c r="BR21" s="66"/>
      <c r="BS21" s="67"/>
      <c r="BT21" s="68"/>
      <c r="BU21" s="68"/>
      <c r="BV21" s="68"/>
      <c r="BW21" s="63"/>
      <c r="BX21" s="64"/>
      <c r="BY21" s="61"/>
      <c r="BZ21" s="65"/>
      <c r="CA21" s="66"/>
      <c r="CB21" s="67"/>
      <c r="CC21" s="68"/>
      <c r="CD21" s="68"/>
      <c r="CE21" s="68"/>
      <c r="CF21" s="63"/>
      <c r="CG21" s="64"/>
      <c r="CH21" s="61"/>
      <c r="CI21" s="65"/>
      <c r="CJ21" s="66"/>
      <c r="CK21" s="67"/>
      <c r="CL21" s="68"/>
      <c r="CM21" s="68"/>
      <c r="CN21" s="68"/>
      <c r="CO21" s="69"/>
      <c r="CP21" s="66"/>
      <c r="CQ21" s="66"/>
      <c r="CR21" s="66"/>
      <c r="CS21" s="70"/>
    </row>
    <row r="22" spans="1:98">
      <c r="A22" s="19">
        <f>AB22</f>
        <v>3.2569444444444</v>
      </c>
      <c r="B22" s="39"/>
      <c r="C22" s="39"/>
      <c r="D22" s="39"/>
      <c r="E22" s="39"/>
      <c r="F22" s="39"/>
      <c r="G22" s="40" t="s">
        <v>186</v>
      </c>
      <c r="H22" s="40"/>
      <c r="I22" s="40"/>
      <c r="J22" s="336">
        <f>SUM(J6:J21)</f>
        <v>720000</v>
      </c>
      <c r="K22" s="41">
        <f>SUM(K6:K21)</f>
        <v>0</v>
      </c>
      <c r="L22" s="41">
        <f>SUM(L6:L21)</f>
        <v>0</v>
      </c>
      <c r="M22" s="41">
        <f>SUM(M6:M21)</f>
        <v>818</v>
      </c>
      <c r="N22" s="41">
        <f>SUM(N6:N21)</f>
        <v>133</v>
      </c>
      <c r="O22" s="41">
        <f>SUM(O6:O21)</f>
        <v>1</v>
      </c>
      <c r="P22" s="41">
        <f>SUM(P6:P21)</f>
        <v>134</v>
      </c>
      <c r="Q22" s="42">
        <f>IFERROR(P22/M22,"-")</f>
        <v>0.1638141809291</v>
      </c>
      <c r="R22" s="76">
        <f>SUM(R6:R21)</f>
        <v>12</v>
      </c>
      <c r="S22" s="76">
        <f>SUM(S6:S21)</f>
        <v>30</v>
      </c>
      <c r="T22" s="42">
        <f>IFERROR(R22/P22,"-")</f>
        <v>0.08955223880597</v>
      </c>
      <c r="U22" s="341">
        <f>IFERROR(J22/P22,"-")</f>
        <v>5373.1343283582</v>
      </c>
      <c r="V22" s="44">
        <f>SUM(V6:V21)</f>
        <v>34</v>
      </c>
      <c r="W22" s="42">
        <f>IFERROR(V22/P22,"-")</f>
        <v>0.25373134328358</v>
      </c>
      <c r="X22" s="336">
        <f>SUM(X6:X21)</f>
        <v>2345000</v>
      </c>
      <c r="Y22" s="336">
        <f>IFERROR(X22/P22,"-")</f>
        <v>17500</v>
      </c>
      <c r="Z22" s="336">
        <f>IFERROR(X22/V22,"-")</f>
        <v>68970.588235294</v>
      </c>
      <c r="AA22" s="336">
        <f>X22-J22</f>
        <v>1625000</v>
      </c>
      <c r="AB22" s="45">
        <f>X22/J22</f>
        <v>3.2569444444444</v>
      </c>
      <c r="AC22" s="58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3" t="s">
        <v>33</v>
      </c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3"/>
      <c r="CF2" s="273"/>
      <c r="CG2" s="273"/>
      <c r="CH2" s="273"/>
      <c r="CI2" s="273"/>
      <c r="CJ2" s="273"/>
      <c r="CK2" s="273"/>
      <c r="CL2" s="273"/>
      <c r="CM2" s="273"/>
      <c r="CN2" s="273"/>
      <c r="CO2" s="274" t="s">
        <v>34</v>
      </c>
      <c r="CP2" s="276" t="s">
        <v>35</v>
      </c>
      <c r="CQ2" s="264" t="s">
        <v>36</v>
      </c>
      <c r="CR2" s="265"/>
      <c r="CS2" s="266"/>
    </row>
    <row r="3" spans="1:98" customHeight="1" ht="14.25">
      <c r="A3" s="11" t="s">
        <v>187</v>
      </c>
      <c r="B3" s="38"/>
      <c r="C3" s="18"/>
      <c r="D3" s="18"/>
      <c r="E3" s="18"/>
      <c r="F3" s="18"/>
      <c r="G3" s="71"/>
      <c r="H3" s="71"/>
      <c r="I3" s="1"/>
      <c r="J3" s="1"/>
      <c r="K3" s="262" t="s">
        <v>1</v>
      </c>
      <c r="L3" s="263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7" t="s">
        <v>38</v>
      </c>
      <c r="AE3" s="268"/>
      <c r="AF3" s="268"/>
      <c r="AG3" s="268"/>
      <c r="AH3" s="268"/>
      <c r="AI3" s="268"/>
      <c r="AJ3" s="268"/>
      <c r="AK3" s="268"/>
      <c r="AL3" s="268"/>
      <c r="AM3" s="279" t="s">
        <v>39</v>
      </c>
      <c r="AN3" s="280"/>
      <c r="AO3" s="280"/>
      <c r="AP3" s="280"/>
      <c r="AQ3" s="280"/>
      <c r="AR3" s="280"/>
      <c r="AS3" s="280"/>
      <c r="AT3" s="280"/>
      <c r="AU3" s="281"/>
      <c r="AV3" s="282" t="s">
        <v>40</v>
      </c>
      <c r="AW3" s="283"/>
      <c r="AX3" s="283"/>
      <c r="AY3" s="283"/>
      <c r="AZ3" s="283"/>
      <c r="BA3" s="283"/>
      <c r="BB3" s="283"/>
      <c r="BC3" s="283"/>
      <c r="BD3" s="284"/>
      <c r="BE3" s="285" t="s">
        <v>41</v>
      </c>
      <c r="BF3" s="286"/>
      <c r="BG3" s="286"/>
      <c r="BH3" s="286"/>
      <c r="BI3" s="286"/>
      <c r="BJ3" s="286"/>
      <c r="BK3" s="286"/>
      <c r="BL3" s="286"/>
      <c r="BM3" s="287"/>
      <c r="BN3" s="288" t="s">
        <v>42</v>
      </c>
      <c r="BO3" s="289"/>
      <c r="BP3" s="289"/>
      <c r="BQ3" s="289"/>
      <c r="BR3" s="289"/>
      <c r="BS3" s="289"/>
      <c r="BT3" s="289"/>
      <c r="BU3" s="289"/>
      <c r="BV3" s="290"/>
      <c r="BW3" s="291" t="s">
        <v>43</v>
      </c>
      <c r="BX3" s="292"/>
      <c r="BY3" s="292"/>
      <c r="BZ3" s="292"/>
      <c r="CA3" s="292"/>
      <c r="CB3" s="292"/>
      <c r="CC3" s="292"/>
      <c r="CD3" s="292"/>
      <c r="CE3" s="293"/>
      <c r="CF3" s="294" t="s">
        <v>44</v>
      </c>
      <c r="CG3" s="295"/>
      <c r="CH3" s="295"/>
      <c r="CI3" s="295"/>
      <c r="CJ3" s="295"/>
      <c r="CK3" s="295"/>
      <c r="CL3" s="295"/>
      <c r="CM3" s="295"/>
      <c r="CN3" s="296"/>
      <c r="CO3" s="274"/>
      <c r="CP3" s="277"/>
      <c r="CQ3" s="269" t="s">
        <v>45</v>
      </c>
      <c r="CR3" s="270"/>
      <c r="CS3" s="271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5"/>
      <c r="CP4" s="278"/>
      <c r="CQ4" s="52" t="s">
        <v>63</v>
      </c>
      <c r="CR4" s="52" t="s">
        <v>64</v>
      </c>
      <c r="CS4" s="272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2"/>
      <c r="K5" s="29"/>
      <c r="L5" s="4"/>
      <c r="M5" s="4"/>
      <c r="N5" s="8"/>
      <c r="O5" s="8"/>
      <c r="P5" s="8"/>
      <c r="Q5" s="9"/>
      <c r="R5" s="9"/>
      <c r="S5" s="8"/>
      <c r="T5" s="9"/>
      <c r="U5" s="337"/>
      <c r="V5" s="2"/>
      <c r="W5" s="2"/>
      <c r="X5" s="337"/>
      <c r="Y5" s="337"/>
      <c r="Z5" s="337"/>
      <c r="AA5" s="337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5.3288288288288</v>
      </c>
      <c r="B6" s="350" t="s">
        <v>188</v>
      </c>
      <c r="C6" s="350" t="s">
        <v>189</v>
      </c>
      <c r="D6" s="350" t="s">
        <v>190</v>
      </c>
      <c r="E6" s="350" t="s">
        <v>191</v>
      </c>
      <c r="F6" s="350" t="s">
        <v>192</v>
      </c>
      <c r="G6" s="88" t="s">
        <v>193</v>
      </c>
      <c r="H6" s="88" t="s">
        <v>194</v>
      </c>
      <c r="I6" s="88" t="s">
        <v>195</v>
      </c>
      <c r="J6" s="333">
        <v>222000</v>
      </c>
      <c r="K6" s="79">
        <v>0</v>
      </c>
      <c r="L6" s="79">
        <v>0</v>
      </c>
      <c r="M6" s="79">
        <v>219</v>
      </c>
      <c r="N6" s="89">
        <v>40</v>
      </c>
      <c r="O6" s="90">
        <v>0</v>
      </c>
      <c r="P6" s="91">
        <f>N6+O6</f>
        <v>40</v>
      </c>
      <c r="Q6" s="80">
        <f>IFERROR(P6/M6,"-")</f>
        <v>0.18264840182648</v>
      </c>
      <c r="R6" s="79">
        <v>0</v>
      </c>
      <c r="S6" s="79">
        <v>10</v>
      </c>
      <c r="T6" s="80">
        <f>IFERROR(R6/(P6),"-")</f>
        <v>0</v>
      </c>
      <c r="U6" s="339">
        <f>IFERROR(J6/SUM(N6:O7),"-")</f>
        <v>1062.2009569378</v>
      </c>
      <c r="V6" s="82">
        <v>0</v>
      </c>
      <c r="W6" s="80">
        <f>IF(P6=0,"-",V6/P6)</f>
        <v>0</v>
      </c>
      <c r="X6" s="338">
        <v>0</v>
      </c>
      <c r="Y6" s="339">
        <f>IFERROR(X6/P6,"-")</f>
        <v>0</v>
      </c>
      <c r="Z6" s="339" t="str">
        <f>IFERROR(X6/V6,"-")</f>
        <v>-</v>
      </c>
      <c r="AA6" s="333">
        <f>SUM(X6:X7)-SUM(J6:J7)</f>
        <v>961000</v>
      </c>
      <c r="AB6" s="83">
        <f>SUM(X6:X7)/SUM(J6:J7)</f>
        <v>5.3288288288288</v>
      </c>
      <c r="AC6" s="77"/>
      <c r="AD6" s="92">
        <v>6</v>
      </c>
      <c r="AE6" s="93">
        <f>IF(P6=0,"",IF(AD6=0,"",(AD6/P6)))</f>
        <v>0.15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9</v>
      </c>
      <c r="AN6" s="99">
        <f>IF(P6=0,"",IF(AM6=0,"",(AM6/P6)))</f>
        <v>0.225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6</v>
      </c>
      <c r="AW6" s="105">
        <f>IF(P6=0,"",IF(AV6=0,"",(AV6/P6)))</f>
        <v>0.15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6</v>
      </c>
      <c r="BF6" s="111">
        <f>IF(P6=0,"",IF(BE6=0,"",(BE6/P6)))</f>
        <v>0.15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6</v>
      </c>
      <c r="BO6" s="118">
        <f>IF(P6=0,"",IF(BN6=0,"",(BN6/P6)))</f>
        <v>0.15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5</v>
      </c>
      <c r="BX6" s="125">
        <f>IF(P6=0,"",IF(BW6=0,"",(BW6/P6)))</f>
        <v>0.125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2</v>
      </c>
      <c r="CG6" s="132">
        <f>IF(P6=0,"",IF(CF6=0,"",(CF6/P6)))</f>
        <v>0.05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50" t="s">
        <v>196</v>
      </c>
      <c r="C7" s="350"/>
      <c r="D7" s="350"/>
      <c r="E7" s="350"/>
      <c r="F7" s="350" t="s">
        <v>81</v>
      </c>
      <c r="G7" s="88"/>
      <c r="H7" s="88"/>
      <c r="I7" s="88"/>
      <c r="J7" s="333"/>
      <c r="K7" s="79">
        <v>0</v>
      </c>
      <c r="L7" s="79">
        <v>0</v>
      </c>
      <c r="M7" s="79">
        <v>358</v>
      </c>
      <c r="N7" s="89">
        <v>166</v>
      </c>
      <c r="O7" s="90">
        <v>3</v>
      </c>
      <c r="P7" s="91">
        <f>N7+O7</f>
        <v>169</v>
      </c>
      <c r="Q7" s="80">
        <f>IFERROR(P7/M7,"-")</f>
        <v>0.47206703910615</v>
      </c>
      <c r="R7" s="79">
        <v>5</v>
      </c>
      <c r="S7" s="79">
        <v>37</v>
      </c>
      <c r="T7" s="80">
        <f>IFERROR(R7/(P7),"-")</f>
        <v>0.029585798816568</v>
      </c>
      <c r="U7" s="339"/>
      <c r="V7" s="82">
        <v>7</v>
      </c>
      <c r="W7" s="80">
        <f>IF(P7=0,"-",V7/P7)</f>
        <v>0.041420118343195</v>
      </c>
      <c r="X7" s="338">
        <v>1183000</v>
      </c>
      <c r="Y7" s="339">
        <f>IFERROR(X7/P7,"-")</f>
        <v>7000</v>
      </c>
      <c r="Z7" s="339">
        <f>IFERROR(X7/V7,"-")</f>
        <v>169000</v>
      </c>
      <c r="AA7" s="333"/>
      <c r="AB7" s="83"/>
      <c r="AC7" s="77"/>
      <c r="AD7" s="92">
        <v>5</v>
      </c>
      <c r="AE7" s="93">
        <f>IF(P7=0,"",IF(AD7=0,"",(AD7/P7)))</f>
        <v>0.029585798816568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24</v>
      </c>
      <c r="AN7" s="99">
        <f>IF(P7=0,"",IF(AM7=0,"",(AM7/P7)))</f>
        <v>0.14201183431953</v>
      </c>
      <c r="AO7" s="98">
        <v>1</v>
      </c>
      <c r="AP7" s="100">
        <f>IFERROR(AO7/AM7,"-")</f>
        <v>0.041666666666667</v>
      </c>
      <c r="AQ7" s="101">
        <v>125000</v>
      </c>
      <c r="AR7" s="102">
        <f>IFERROR(AQ7/AM7,"-")</f>
        <v>5208.3333333333</v>
      </c>
      <c r="AS7" s="103"/>
      <c r="AT7" s="103"/>
      <c r="AU7" s="103">
        <v>1</v>
      </c>
      <c r="AV7" s="104">
        <v>26</v>
      </c>
      <c r="AW7" s="105">
        <f>IF(P7=0,"",IF(AV7=0,"",(AV7/P7)))</f>
        <v>0.15384615384615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34</v>
      </c>
      <c r="BF7" s="111">
        <f>IF(P7=0,"",IF(BE7=0,"",(BE7/P7)))</f>
        <v>0.20118343195266</v>
      </c>
      <c r="BG7" s="110">
        <v>1</v>
      </c>
      <c r="BH7" s="112">
        <f>IFERROR(BG7/BE7,"-")</f>
        <v>0.029411764705882</v>
      </c>
      <c r="BI7" s="113">
        <v>121000</v>
      </c>
      <c r="BJ7" s="114">
        <f>IFERROR(BI7/BE7,"-")</f>
        <v>3558.8235294118</v>
      </c>
      <c r="BK7" s="115"/>
      <c r="BL7" s="115"/>
      <c r="BM7" s="115">
        <v>1</v>
      </c>
      <c r="BN7" s="117">
        <v>40</v>
      </c>
      <c r="BO7" s="118">
        <f>IF(P7=0,"",IF(BN7=0,"",(BN7/P7)))</f>
        <v>0.23668639053254</v>
      </c>
      <c r="BP7" s="119">
        <v>4</v>
      </c>
      <c r="BQ7" s="120">
        <f>IFERROR(BP7/BN7,"-")</f>
        <v>0.1</v>
      </c>
      <c r="BR7" s="121">
        <v>268000</v>
      </c>
      <c r="BS7" s="122">
        <f>IFERROR(BR7/BN7,"-")</f>
        <v>6700</v>
      </c>
      <c r="BT7" s="123">
        <v>2</v>
      </c>
      <c r="BU7" s="123"/>
      <c r="BV7" s="123">
        <v>2</v>
      </c>
      <c r="BW7" s="124">
        <v>34</v>
      </c>
      <c r="BX7" s="125">
        <f>IF(P7=0,"",IF(BW7=0,"",(BW7/P7)))</f>
        <v>0.20118343195266</v>
      </c>
      <c r="BY7" s="126">
        <v>5</v>
      </c>
      <c r="BZ7" s="127">
        <f>IFERROR(BY7/BW7,"-")</f>
        <v>0.14705882352941</v>
      </c>
      <c r="CA7" s="128">
        <v>2479000</v>
      </c>
      <c r="CB7" s="129">
        <f>IFERROR(CA7/BW7,"-")</f>
        <v>72911.764705882</v>
      </c>
      <c r="CC7" s="130">
        <v>1</v>
      </c>
      <c r="CD7" s="130">
        <v>1</v>
      </c>
      <c r="CE7" s="130">
        <v>3</v>
      </c>
      <c r="CF7" s="131">
        <v>6</v>
      </c>
      <c r="CG7" s="132">
        <f>IF(P7=0,"",IF(CF7=0,"",(CF7/P7)))</f>
        <v>0.035502958579882</v>
      </c>
      <c r="CH7" s="133">
        <v>1</v>
      </c>
      <c r="CI7" s="134">
        <f>IFERROR(CH7/CF7,"-")</f>
        <v>0.16666666666667</v>
      </c>
      <c r="CJ7" s="135">
        <v>1737000</v>
      </c>
      <c r="CK7" s="136">
        <f>IFERROR(CJ7/CF7,"-")</f>
        <v>289500</v>
      </c>
      <c r="CL7" s="137"/>
      <c r="CM7" s="137"/>
      <c r="CN7" s="137">
        <v>1</v>
      </c>
      <c r="CO7" s="138">
        <v>7</v>
      </c>
      <c r="CP7" s="139">
        <v>1183000</v>
      </c>
      <c r="CQ7" s="139">
        <v>1737000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4"/>
      <c r="K8" s="34"/>
      <c r="L8" s="34"/>
      <c r="M8" s="31"/>
      <c r="N8" s="23"/>
      <c r="O8" s="23"/>
      <c r="P8" s="23"/>
      <c r="Q8" s="32"/>
      <c r="R8" s="32"/>
      <c r="S8" s="23"/>
      <c r="T8" s="32"/>
      <c r="U8" s="340"/>
      <c r="V8" s="25"/>
      <c r="W8" s="25"/>
      <c r="X8" s="340"/>
      <c r="Y8" s="340"/>
      <c r="Z8" s="340"/>
      <c r="AA8" s="340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5"/>
      <c r="K9" s="34"/>
      <c r="L9" s="34"/>
      <c r="M9" s="31"/>
      <c r="N9" s="23"/>
      <c r="O9" s="23"/>
      <c r="P9" s="23"/>
      <c r="Q9" s="32"/>
      <c r="R9" s="32"/>
      <c r="S9" s="23"/>
      <c r="T9" s="32"/>
      <c r="U9" s="340"/>
      <c r="V9" s="25"/>
      <c r="W9" s="25"/>
      <c r="X9" s="340"/>
      <c r="Y9" s="340"/>
      <c r="Z9" s="340"/>
      <c r="AA9" s="340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5.3288288288288</v>
      </c>
      <c r="B10" s="39"/>
      <c r="C10" s="39"/>
      <c r="D10" s="39"/>
      <c r="E10" s="39"/>
      <c r="F10" s="39"/>
      <c r="G10" s="40" t="s">
        <v>197</v>
      </c>
      <c r="H10" s="40"/>
      <c r="I10" s="40"/>
      <c r="J10" s="336">
        <f>SUM(J6:J9)</f>
        <v>222000</v>
      </c>
      <c r="K10" s="41">
        <f>SUM(K6:K9)</f>
        <v>0</v>
      </c>
      <c r="L10" s="41">
        <f>SUM(L6:L9)</f>
        <v>0</v>
      </c>
      <c r="M10" s="41">
        <f>SUM(M6:M9)</f>
        <v>577</v>
      </c>
      <c r="N10" s="41">
        <f>SUM(N6:N9)</f>
        <v>206</v>
      </c>
      <c r="O10" s="41">
        <f>SUM(O6:O9)</f>
        <v>3</v>
      </c>
      <c r="P10" s="41">
        <f>SUM(P6:P9)</f>
        <v>209</v>
      </c>
      <c r="Q10" s="42">
        <f>IFERROR(P10/M10,"-")</f>
        <v>0.36221837088388</v>
      </c>
      <c r="R10" s="76">
        <f>SUM(R6:R9)</f>
        <v>5</v>
      </c>
      <c r="S10" s="76">
        <f>SUM(S6:S9)</f>
        <v>47</v>
      </c>
      <c r="T10" s="42">
        <f>IFERROR(R10/P10,"-")</f>
        <v>0.023923444976077</v>
      </c>
      <c r="U10" s="341">
        <f>IFERROR(J10/P10,"-")</f>
        <v>1062.2009569378</v>
      </c>
      <c r="V10" s="44">
        <f>SUM(V6:V9)</f>
        <v>7</v>
      </c>
      <c r="W10" s="42">
        <f>IFERROR(V10/P10,"-")</f>
        <v>0.033492822966507</v>
      </c>
      <c r="X10" s="336">
        <f>SUM(X6:X9)</f>
        <v>1183000</v>
      </c>
      <c r="Y10" s="336">
        <f>IFERROR(X10/P10,"-")</f>
        <v>5660.2870813397</v>
      </c>
      <c r="Z10" s="336">
        <f>IFERROR(X10/V10,"-")</f>
        <v>169000</v>
      </c>
      <c r="AA10" s="336">
        <f>X10-J10</f>
        <v>961000</v>
      </c>
      <c r="AB10" s="45">
        <f>X10/J10</f>
        <v>5.3288288288288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4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7" t="s">
        <v>33</v>
      </c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  <c r="BM2" s="307"/>
      <c r="BN2" s="307"/>
      <c r="BO2" s="307"/>
      <c r="BP2" s="307"/>
      <c r="BQ2" s="307"/>
      <c r="BR2" s="307"/>
      <c r="BS2" s="307"/>
      <c r="BT2" s="307"/>
      <c r="BU2" s="307"/>
      <c r="BV2" s="307"/>
      <c r="BW2" s="307"/>
      <c r="BX2" s="307"/>
      <c r="BY2" s="307"/>
      <c r="BZ2" s="307"/>
      <c r="CA2" s="307"/>
      <c r="CB2" s="307"/>
      <c r="CC2" s="307"/>
      <c r="CD2" s="307"/>
      <c r="CE2" s="307"/>
      <c r="CF2" s="307"/>
      <c r="CG2" s="307"/>
      <c r="CH2" s="307"/>
      <c r="CI2" s="307"/>
      <c r="CJ2" s="307"/>
      <c r="CK2" s="307"/>
      <c r="CL2" s="308" t="s">
        <v>34</v>
      </c>
      <c r="CM2" s="310" t="s">
        <v>35</v>
      </c>
      <c r="CN2" s="313" t="s">
        <v>36</v>
      </c>
      <c r="CO2" s="314"/>
      <c r="CP2" s="315"/>
    </row>
    <row r="3" spans="1:96" customHeight="1" ht="14.25">
      <c r="A3" s="145" t="s">
        <v>198</v>
      </c>
      <c r="B3" s="149"/>
      <c r="C3" s="149"/>
      <c r="D3" s="149"/>
      <c r="E3" s="150"/>
      <c r="F3" s="148"/>
      <c r="G3" s="148"/>
      <c r="H3" s="148"/>
      <c r="I3" s="319" t="s">
        <v>1</v>
      </c>
      <c r="J3" s="320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21" t="s">
        <v>38</v>
      </c>
      <c r="AB3" s="322"/>
      <c r="AC3" s="322"/>
      <c r="AD3" s="322"/>
      <c r="AE3" s="322"/>
      <c r="AF3" s="322"/>
      <c r="AG3" s="322"/>
      <c r="AH3" s="322"/>
      <c r="AI3" s="322"/>
      <c r="AJ3" s="323" t="s">
        <v>39</v>
      </c>
      <c r="AK3" s="324"/>
      <c r="AL3" s="324"/>
      <c r="AM3" s="324"/>
      <c r="AN3" s="324"/>
      <c r="AO3" s="324"/>
      <c r="AP3" s="324"/>
      <c r="AQ3" s="324"/>
      <c r="AR3" s="325"/>
      <c r="AS3" s="326" t="s">
        <v>40</v>
      </c>
      <c r="AT3" s="327"/>
      <c r="AU3" s="327"/>
      <c r="AV3" s="327"/>
      <c r="AW3" s="327"/>
      <c r="AX3" s="327"/>
      <c r="AY3" s="327"/>
      <c r="AZ3" s="327"/>
      <c r="BA3" s="328"/>
      <c r="BB3" s="329" t="s">
        <v>41</v>
      </c>
      <c r="BC3" s="330"/>
      <c r="BD3" s="330"/>
      <c r="BE3" s="330"/>
      <c r="BF3" s="330"/>
      <c r="BG3" s="330"/>
      <c r="BH3" s="330"/>
      <c r="BI3" s="330"/>
      <c r="BJ3" s="331"/>
      <c r="BK3" s="316" t="s">
        <v>42</v>
      </c>
      <c r="BL3" s="317"/>
      <c r="BM3" s="317"/>
      <c r="BN3" s="317"/>
      <c r="BO3" s="317"/>
      <c r="BP3" s="317"/>
      <c r="BQ3" s="317"/>
      <c r="BR3" s="317"/>
      <c r="BS3" s="318"/>
      <c r="BT3" s="297" t="s">
        <v>43</v>
      </c>
      <c r="BU3" s="298"/>
      <c r="BV3" s="298"/>
      <c r="BW3" s="298"/>
      <c r="BX3" s="298"/>
      <c r="BY3" s="298"/>
      <c r="BZ3" s="298"/>
      <c r="CA3" s="298"/>
      <c r="CB3" s="299"/>
      <c r="CC3" s="300" t="s">
        <v>44</v>
      </c>
      <c r="CD3" s="301"/>
      <c r="CE3" s="301"/>
      <c r="CF3" s="301"/>
      <c r="CG3" s="301"/>
      <c r="CH3" s="301"/>
      <c r="CI3" s="301"/>
      <c r="CJ3" s="301"/>
      <c r="CK3" s="302"/>
      <c r="CL3" s="308"/>
      <c r="CM3" s="311"/>
      <c r="CN3" s="303" t="s">
        <v>45</v>
      </c>
      <c r="CO3" s="304"/>
      <c r="CP3" s="305" t="s">
        <v>46</v>
      </c>
    </row>
    <row r="4" spans="1:96">
      <c r="A4" s="151"/>
      <c r="B4" s="152" t="s">
        <v>47</v>
      </c>
      <c r="C4" s="152" t="s">
        <v>199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200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201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9"/>
      <c r="CM4" s="312"/>
      <c r="CN4" s="165" t="s">
        <v>63</v>
      </c>
      <c r="CO4" s="165" t="s">
        <v>64</v>
      </c>
      <c r="CP4" s="306"/>
    </row>
    <row r="5" spans="1:96">
      <c r="A5" s="166"/>
      <c r="B5" s="167"/>
      <c r="C5" s="151"/>
      <c r="D5" s="151"/>
      <c r="E5" s="151"/>
      <c r="F5" s="168"/>
      <c r="G5" s="342"/>
      <c r="H5" s="342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7"/>
      <c r="V5" s="347"/>
      <c r="W5" s="347"/>
      <c r="X5" s="347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50" t="s">
        <v>202</v>
      </c>
      <c r="C6" s="350" t="s">
        <v>203</v>
      </c>
      <c r="D6" s="350" t="s">
        <v>204</v>
      </c>
      <c r="E6" s="178" t="s">
        <v>205</v>
      </c>
      <c r="F6" s="178" t="s">
        <v>206</v>
      </c>
      <c r="G6" s="343">
        <v>0</v>
      </c>
      <c r="H6" s="343">
        <v>3000</v>
      </c>
      <c r="I6" s="179">
        <v>0</v>
      </c>
      <c r="J6" s="179">
        <v>0</v>
      </c>
      <c r="K6" s="179">
        <v>4</v>
      </c>
      <c r="L6" s="180">
        <v>0</v>
      </c>
      <c r="M6" s="181">
        <v>0</v>
      </c>
      <c r="N6" s="182">
        <f>IFERROR(L6/K6,"-")</f>
        <v>0</v>
      </c>
      <c r="O6" s="179">
        <v>0</v>
      </c>
      <c r="P6" s="179">
        <v>0</v>
      </c>
      <c r="Q6" s="182" t="str">
        <f>IFERROR(O6/L6,"-")</f>
        <v>-</v>
      </c>
      <c r="R6" s="183" t="str">
        <f>IFERROR(G6/SUM(L6:L6),"-")</f>
        <v>-</v>
      </c>
      <c r="S6" s="184">
        <v>0</v>
      </c>
      <c r="T6" s="182" t="str">
        <f>IF(L6=0,"-",S6/L6)</f>
        <v>-</v>
      </c>
      <c r="U6" s="348"/>
      <c r="V6" s="349" t="str">
        <f>IFERROR(U6/L6,"-")</f>
        <v>-</v>
      </c>
      <c r="W6" s="349" t="str">
        <f>IFERROR(U6/S6,"-")</f>
        <v>-</v>
      </c>
      <c r="X6" s="343">
        <f>SUM(U6:U6)-SUM(G6:G6)</f>
        <v>0</v>
      </c>
      <c r="Y6" s="186" t="str">
        <f>SUM(U6:U6)/SUM(G6:G6)</f>
        <v>0</v>
      </c>
      <c r="AA6" s="187"/>
      <c r="AB6" s="188" t="str">
        <f>IF(L6=0,"",IF(AA6=0,"",(AA6/L6)))</f>
        <v/>
      </c>
      <c r="AC6" s="187"/>
      <c r="AD6" s="189" t="str">
        <f>IFERROR(AC6/AA6,"-")</f>
        <v>-</v>
      </c>
      <c r="AE6" s="190"/>
      <c r="AF6" s="191" t="str">
        <f>IFERROR(AE6/AA6,"-")</f>
        <v>-</v>
      </c>
      <c r="AG6" s="192"/>
      <c r="AH6" s="192"/>
      <c r="AI6" s="192"/>
      <c r="AJ6" s="193"/>
      <c r="AK6" s="194" t="str">
        <f>IF(L6=0,"",IF(AJ6=0,"",(AJ6/L6)))</f>
        <v/>
      </c>
      <c r="AL6" s="193"/>
      <c r="AM6" s="195" t="str">
        <f>IFERROR(AL6/AJ6,"-")</f>
        <v>-</v>
      </c>
      <c r="AN6" s="196"/>
      <c r="AO6" s="197" t="str">
        <f>IFERROR(AN6/AJ6,"-")</f>
        <v>-</v>
      </c>
      <c r="AP6" s="198"/>
      <c r="AQ6" s="198"/>
      <c r="AR6" s="198"/>
      <c r="AS6" s="199"/>
      <c r="AT6" s="200" t="str">
        <f>IF(L6=0,"",IF(AS6=0,"",(AS6/L6)))</f>
        <v/>
      </c>
      <c r="AU6" s="199"/>
      <c r="AV6" s="201" t="str">
        <f>IFERROR(AU6/AS6,"-")</f>
        <v>-</v>
      </c>
      <c r="AW6" s="202"/>
      <c r="AX6" s="203" t="str">
        <f>IFERROR(AW6/AS6,"-")</f>
        <v>-</v>
      </c>
      <c r="AY6" s="204"/>
      <c r="AZ6" s="204"/>
      <c r="BA6" s="204"/>
      <c r="BB6" s="205"/>
      <c r="BC6" s="206" t="str">
        <f>IF(L6=0,"",IF(BB6=0,"",(BB6/L6)))</f>
        <v/>
      </c>
      <c r="BD6" s="205"/>
      <c r="BE6" s="207" t="str">
        <f>IFERROR(BD6/BB6,"-")</f>
        <v>-</v>
      </c>
      <c r="BF6" s="208"/>
      <c r="BG6" s="209" t="str">
        <f>IFERROR(BF6/BB6,"-")</f>
        <v>-</v>
      </c>
      <c r="BH6" s="210"/>
      <c r="BI6" s="210"/>
      <c r="BJ6" s="210"/>
      <c r="BK6" s="211"/>
      <c r="BL6" s="212" t="str">
        <f>IF(L6=0,"",IF(BK6=0,"",(BK6/L6)))</f>
        <v/>
      </c>
      <c r="BM6" s="213"/>
      <c r="BN6" s="214" t="str">
        <f>IFERROR(BM6/BK6,"-")</f>
        <v>-</v>
      </c>
      <c r="BO6" s="215"/>
      <c r="BP6" s="216" t="str">
        <f>IFERROR(BO6/BK6,"-")</f>
        <v>-</v>
      </c>
      <c r="BQ6" s="217"/>
      <c r="BR6" s="217"/>
      <c r="BS6" s="217"/>
      <c r="BT6" s="218"/>
      <c r="BU6" s="219" t="str">
        <f>IF(L6=0,"",IF(BT6=0,"",(BT6/L6)))</f>
        <v/>
      </c>
      <c r="BV6" s="220"/>
      <c r="BW6" s="221" t="str">
        <f>IFERROR(BV6/BT6,"-")</f>
        <v>-</v>
      </c>
      <c r="BX6" s="222"/>
      <c r="BY6" s="223" t="str">
        <f>IFERROR(BX6/BT6,"-")</f>
        <v>-</v>
      </c>
      <c r="BZ6" s="224"/>
      <c r="CA6" s="224"/>
      <c r="CB6" s="224"/>
      <c r="CC6" s="225"/>
      <c r="CD6" s="226" t="str">
        <f>IF(L6=0,"",IF(CC6=0,"",(CC6/L6)))</f>
        <v/>
      </c>
      <c r="CE6" s="227"/>
      <c r="CF6" s="228" t="str">
        <f>IFERROR(CE6/CC6,"-")</f>
        <v>-</v>
      </c>
      <c r="CG6" s="229"/>
      <c r="CH6" s="230" t="str">
        <f>IFERROR(CG6/CC6,"-")</f>
        <v>-</v>
      </c>
      <c r="CI6" s="231"/>
      <c r="CJ6" s="231"/>
      <c r="CK6" s="231"/>
      <c r="CL6" s="232">
        <v>0</v>
      </c>
      <c r="CM6" s="233"/>
      <c r="CN6" s="233"/>
      <c r="CO6" s="233"/>
      <c r="CP6" s="234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50" t="s">
        <v>207</v>
      </c>
      <c r="C7" s="350" t="s">
        <v>208</v>
      </c>
      <c r="D7" s="350">
        <v>25</v>
      </c>
      <c r="E7" s="178" t="s">
        <v>209</v>
      </c>
      <c r="F7" s="178" t="s">
        <v>206</v>
      </c>
      <c r="G7" s="343">
        <v>0</v>
      </c>
      <c r="H7" s="343">
        <v>2800</v>
      </c>
      <c r="I7" s="179">
        <v>0</v>
      </c>
      <c r="J7" s="179">
        <v>0</v>
      </c>
      <c r="K7" s="179">
        <v>2</v>
      </c>
      <c r="L7" s="180">
        <v>0</v>
      </c>
      <c r="M7" s="181">
        <v>0</v>
      </c>
      <c r="N7" s="182">
        <f>IFERROR(L7/K7,"-")</f>
        <v>0</v>
      </c>
      <c r="O7" s="179">
        <v>0</v>
      </c>
      <c r="P7" s="179">
        <v>0</v>
      </c>
      <c r="Q7" s="182" t="str">
        <f>IFERROR(O7/L7,"-")</f>
        <v>-</v>
      </c>
      <c r="R7" s="183" t="str">
        <f>IFERROR(G7/SUM(L7:L7),"-")</f>
        <v>-</v>
      </c>
      <c r="S7" s="184">
        <v>0</v>
      </c>
      <c r="T7" s="182" t="str">
        <f>IF(L7=0,"-",S7/L7)</f>
        <v>-</v>
      </c>
      <c r="U7" s="348"/>
      <c r="V7" s="349" t="str">
        <f>IFERROR(U7/L7,"-")</f>
        <v>-</v>
      </c>
      <c r="W7" s="349" t="str">
        <f>IFERROR(U7/S7,"-")</f>
        <v>-</v>
      </c>
      <c r="X7" s="343">
        <f>SUM(U7:U7)-SUM(G7:G7)</f>
        <v>0</v>
      </c>
      <c r="Y7" s="186" t="str">
        <f>SUM(U7:U7)/SUM(G7:G7)</f>
        <v>0</v>
      </c>
      <c r="AA7" s="187"/>
      <c r="AB7" s="188" t="str">
        <f>IF(L7=0,"",IF(AA7=0,"",(AA7/L7)))</f>
        <v/>
      </c>
      <c r="AC7" s="187"/>
      <c r="AD7" s="189" t="str">
        <f>IFERROR(AC7/AA7,"-")</f>
        <v>-</v>
      </c>
      <c r="AE7" s="190"/>
      <c r="AF7" s="191" t="str">
        <f>IFERROR(AE7/AA7,"-")</f>
        <v>-</v>
      </c>
      <c r="AG7" s="192"/>
      <c r="AH7" s="192"/>
      <c r="AI7" s="192"/>
      <c r="AJ7" s="193"/>
      <c r="AK7" s="194" t="str">
        <f>IF(L7=0,"",IF(AJ7=0,"",(AJ7/L7)))</f>
        <v/>
      </c>
      <c r="AL7" s="193"/>
      <c r="AM7" s="195" t="str">
        <f>IFERROR(AL7/AJ7,"-")</f>
        <v>-</v>
      </c>
      <c r="AN7" s="196"/>
      <c r="AO7" s="197" t="str">
        <f>IFERROR(AN7/AJ7,"-")</f>
        <v>-</v>
      </c>
      <c r="AP7" s="198"/>
      <c r="AQ7" s="198"/>
      <c r="AR7" s="198"/>
      <c r="AS7" s="199"/>
      <c r="AT7" s="200" t="str">
        <f>IF(L7=0,"",IF(AS7=0,"",(AS7/L7)))</f>
        <v/>
      </c>
      <c r="AU7" s="199"/>
      <c r="AV7" s="201" t="str">
        <f>IFERROR(AU7/AS7,"-")</f>
        <v>-</v>
      </c>
      <c r="AW7" s="202"/>
      <c r="AX7" s="203" t="str">
        <f>IFERROR(AW7/AS7,"-")</f>
        <v>-</v>
      </c>
      <c r="AY7" s="204"/>
      <c r="AZ7" s="204"/>
      <c r="BA7" s="204"/>
      <c r="BB7" s="205"/>
      <c r="BC7" s="206" t="str">
        <f>IF(L7=0,"",IF(BB7=0,"",(BB7/L7)))</f>
        <v/>
      </c>
      <c r="BD7" s="205"/>
      <c r="BE7" s="207" t="str">
        <f>IFERROR(BD7/BB7,"-")</f>
        <v>-</v>
      </c>
      <c r="BF7" s="208"/>
      <c r="BG7" s="209" t="str">
        <f>IFERROR(BF7/BB7,"-")</f>
        <v>-</v>
      </c>
      <c r="BH7" s="210"/>
      <c r="BI7" s="210"/>
      <c r="BJ7" s="210"/>
      <c r="BK7" s="211"/>
      <c r="BL7" s="212" t="str">
        <f>IF(L7=0,"",IF(BK7=0,"",(BK7/L7)))</f>
        <v/>
      </c>
      <c r="BM7" s="213"/>
      <c r="BN7" s="214" t="str">
        <f>IFERROR(BM7/BK7,"-")</f>
        <v>-</v>
      </c>
      <c r="BO7" s="215"/>
      <c r="BP7" s="216" t="str">
        <f>IFERROR(BO7/BK7,"-")</f>
        <v>-</v>
      </c>
      <c r="BQ7" s="217"/>
      <c r="BR7" s="217"/>
      <c r="BS7" s="217"/>
      <c r="BT7" s="218"/>
      <c r="BU7" s="219" t="str">
        <f>IF(L7=0,"",IF(BT7=0,"",(BT7/L7)))</f>
        <v/>
      </c>
      <c r="BV7" s="220"/>
      <c r="BW7" s="221" t="str">
        <f>IFERROR(BV7/BT7,"-")</f>
        <v>-</v>
      </c>
      <c r="BX7" s="222"/>
      <c r="BY7" s="223" t="str">
        <f>IFERROR(BX7/BT7,"-")</f>
        <v>-</v>
      </c>
      <c r="BZ7" s="224"/>
      <c r="CA7" s="224"/>
      <c r="CB7" s="224"/>
      <c r="CC7" s="225"/>
      <c r="CD7" s="226" t="str">
        <f>IF(L7=0,"",IF(CC7=0,"",(CC7/L7)))</f>
        <v/>
      </c>
      <c r="CE7" s="227"/>
      <c r="CF7" s="228" t="str">
        <f>IFERROR(CE7/CC7,"-")</f>
        <v>-</v>
      </c>
      <c r="CG7" s="229"/>
      <c r="CH7" s="230" t="str">
        <f>IFERROR(CG7/CC7,"-")</f>
        <v>-</v>
      </c>
      <c r="CI7" s="231"/>
      <c r="CJ7" s="231"/>
      <c r="CK7" s="231"/>
      <c r="CL7" s="232">
        <v>0</v>
      </c>
      <c r="CM7" s="233"/>
      <c r="CN7" s="233"/>
      <c r="CO7" s="233"/>
      <c r="CP7" s="234" t="str">
        <f>IF(AND(CN7=0,CO7=0),"",IF(AND(CN7&lt;=100000,CO7&lt;=100000),"",IF(CN7/CM7&gt;0.7,"男高",IF(CO7/CM7&gt;0.7,"女高",""))))</f>
        <v/>
      </c>
    </row>
    <row r="8" spans="1:96">
      <c r="A8" s="174"/>
      <c r="B8" s="175"/>
      <c r="C8" s="176"/>
      <c r="D8" s="177"/>
      <c r="E8" s="178"/>
      <c r="F8" s="178"/>
      <c r="G8" s="343"/>
      <c r="H8" s="343"/>
      <c r="I8" s="179"/>
      <c r="J8" s="179"/>
      <c r="K8" s="179"/>
      <c r="L8" s="180"/>
      <c r="M8" s="181"/>
      <c r="N8" s="182"/>
      <c r="O8" s="179"/>
      <c r="P8" s="179"/>
      <c r="Q8" s="182"/>
      <c r="R8" s="183"/>
      <c r="S8" s="184"/>
      <c r="T8" s="182"/>
      <c r="U8" s="348"/>
      <c r="V8" s="349"/>
      <c r="W8" s="349"/>
      <c r="X8" s="343"/>
      <c r="Y8" s="186"/>
      <c r="AA8" s="187"/>
      <c r="AB8" s="188"/>
      <c r="AC8" s="187"/>
      <c r="AD8" s="189"/>
      <c r="AE8" s="190"/>
      <c r="AF8" s="191"/>
      <c r="AG8" s="192"/>
      <c r="AH8" s="192"/>
      <c r="AI8" s="192"/>
      <c r="AJ8" s="193"/>
      <c r="AK8" s="194"/>
      <c r="AL8" s="193"/>
      <c r="AM8" s="195"/>
      <c r="AN8" s="196"/>
      <c r="AO8" s="197"/>
      <c r="AP8" s="198"/>
      <c r="AQ8" s="198"/>
      <c r="AR8" s="198"/>
      <c r="AS8" s="199"/>
      <c r="AT8" s="200"/>
      <c r="AU8" s="199"/>
      <c r="AV8" s="201"/>
      <c r="AW8" s="202"/>
      <c r="AX8" s="203"/>
      <c r="AY8" s="204"/>
      <c r="AZ8" s="204"/>
      <c r="BA8" s="204"/>
      <c r="BB8" s="205"/>
      <c r="BC8" s="206"/>
      <c r="BD8" s="205"/>
      <c r="BE8" s="207"/>
      <c r="BF8" s="208"/>
      <c r="BG8" s="209"/>
      <c r="BH8" s="210"/>
      <c r="BI8" s="210"/>
      <c r="BJ8" s="210"/>
      <c r="BK8" s="211"/>
      <c r="BL8" s="212"/>
      <c r="BM8" s="213"/>
      <c r="BN8" s="214"/>
      <c r="BO8" s="215"/>
      <c r="BP8" s="216"/>
      <c r="BQ8" s="217"/>
      <c r="BR8" s="217"/>
      <c r="BS8" s="217"/>
      <c r="BT8" s="218"/>
      <c r="BU8" s="219"/>
      <c r="BV8" s="220"/>
      <c r="BW8" s="221"/>
      <c r="BX8" s="222"/>
      <c r="BY8" s="223"/>
      <c r="BZ8" s="224"/>
      <c r="CA8" s="224"/>
      <c r="CB8" s="224"/>
      <c r="CC8" s="225"/>
      <c r="CD8" s="226"/>
      <c r="CE8" s="227"/>
      <c r="CF8" s="228"/>
      <c r="CG8" s="229"/>
      <c r="CH8" s="230"/>
      <c r="CI8" s="231"/>
      <c r="CJ8" s="231"/>
      <c r="CK8" s="231"/>
      <c r="CL8" s="232"/>
      <c r="CM8" s="233"/>
      <c r="CN8" s="233"/>
      <c r="CO8" s="233"/>
      <c r="CP8" s="234"/>
    </row>
    <row r="9" spans="1:96">
      <c r="A9" s="174">
        <f>Y9</f>
        <v>5.801652892562</v>
      </c>
      <c r="B9" s="350" t="s">
        <v>210</v>
      </c>
      <c r="C9" s="350" t="s">
        <v>203</v>
      </c>
      <c r="D9" s="350" t="s">
        <v>211</v>
      </c>
      <c r="E9" s="178" t="s">
        <v>212</v>
      </c>
      <c r="F9" s="178" t="s">
        <v>206</v>
      </c>
      <c r="G9" s="343">
        <v>363000</v>
      </c>
      <c r="H9" s="343">
        <v>1500</v>
      </c>
      <c r="I9" s="179">
        <v>0</v>
      </c>
      <c r="J9" s="179">
        <v>0</v>
      </c>
      <c r="K9" s="179">
        <v>1443</v>
      </c>
      <c r="L9" s="180">
        <v>242</v>
      </c>
      <c r="M9" s="181">
        <v>220</v>
      </c>
      <c r="N9" s="182">
        <f>IFERROR(L9/K9,"-")</f>
        <v>0.16770616770617</v>
      </c>
      <c r="O9" s="179">
        <v>7</v>
      </c>
      <c r="P9" s="179">
        <v>106</v>
      </c>
      <c r="Q9" s="182">
        <f>IFERROR(O9/L9,"-")</f>
        <v>0.028925619834711</v>
      </c>
      <c r="R9" s="183">
        <f>IFERROR(G9/SUM(L9:L9),"-")</f>
        <v>1500</v>
      </c>
      <c r="S9" s="184">
        <v>36</v>
      </c>
      <c r="T9" s="182">
        <f>IF(L9=0,"-",S9/L9)</f>
        <v>0.14876033057851</v>
      </c>
      <c r="U9" s="348">
        <v>2106000</v>
      </c>
      <c r="V9" s="349">
        <f>IFERROR(U9/L9,"-")</f>
        <v>8702.479338843</v>
      </c>
      <c r="W9" s="349">
        <f>IFERROR(U9/S9,"-")</f>
        <v>58500</v>
      </c>
      <c r="X9" s="343">
        <f>SUM(U9:U9)-SUM(G9:G9)</f>
        <v>1743000</v>
      </c>
      <c r="Y9" s="186">
        <f>SUM(U9:U9)/SUM(G9:G9)</f>
        <v>5.801652892562</v>
      </c>
      <c r="AA9" s="187">
        <v>22</v>
      </c>
      <c r="AB9" s="188">
        <f>IF(L9=0,"",IF(AA9=0,"",(AA9/L9)))</f>
        <v>0.090909090909091</v>
      </c>
      <c r="AC9" s="187"/>
      <c r="AD9" s="189">
        <f>IFERROR(AC9/AA9,"-")</f>
        <v>0</v>
      </c>
      <c r="AE9" s="190"/>
      <c r="AF9" s="191">
        <f>IFERROR(AE9/AA9,"-")</f>
        <v>0</v>
      </c>
      <c r="AG9" s="192"/>
      <c r="AH9" s="192"/>
      <c r="AI9" s="192"/>
      <c r="AJ9" s="193">
        <v>24</v>
      </c>
      <c r="AK9" s="194">
        <f>IF(L9=0,"",IF(AJ9=0,"",(AJ9/L9)))</f>
        <v>0.099173553719008</v>
      </c>
      <c r="AL9" s="193">
        <v>1</v>
      </c>
      <c r="AM9" s="195">
        <f>IFERROR(AL9/AJ9,"-")</f>
        <v>0.041666666666667</v>
      </c>
      <c r="AN9" s="196">
        <v>1000</v>
      </c>
      <c r="AO9" s="197">
        <f>IFERROR(AN9/AJ9,"-")</f>
        <v>41.666666666667</v>
      </c>
      <c r="AP9" s="198">
        <v>1</v>
      </c>
      <c r="AQ9" s="198"/>
      <c r="AR9" s="198"/>
      <c r="AS9" s="199">
        <v>22</v>
      </c>
      <c r="AT9" s="200">
        <f>IF(L9=0,"",IF(AS9=0,"",(AS9/L9)))</f>
        <v>0.090909090909091</v>
      </c>
      <c r="AU9" s="199">
        <v>1</v>
      </c>
      <c r="AV9" s="201">
        <f>IFERROR(AU9/AS9,"-")</f>
        <v>0.045454545454545</v>
      </c>
      <c r="AW9" s="202">
        <v>2000</v>
      </c>
      <c r="AX9" s="203">
        <f>IFERROR(AW9/AS9,"-")</f>
        <v>90.909090909091</v>
      </c>
      <c r="AY9" s="204">
        <v>1</v>
      </c>
      <c r="AZ9" s="204"/>
      <c r="BA9" s="204"/>
      <c r="BB9" s="205">
        <v>71</v>
      </c>
      <c r="BC9" s="206">
        <f>IF(L9=0,"",IF(BB9=0,"",(BB9/L9)))</f>
        <v>0.29338842975207</v>
      </c>
      <c r="BD9" s="205">
        <v>9</v>
      </c>
      <c r="BE9" s="207">
        <f>IFERROR(BD9/BB9,"-")</f>
        <v>0.12676056338028</v>
      </c>
      <c r="BF9" s="208">
        <v>562000</v>
      </c>
      <c r="BG9" s="209">
        <f>IFERROR(BF9/BB9,"-")</f>
        <v>7915.4929577465</v>
      </c>
      <c r="BH9" s="210">
        <v>6</v>
      </c>
      <c r="BI9" s="210">
        <v>1</v>
      </c>
      <c r="BJ9" s="210">
        <v>2</v>
      </c>
      <c r="BK9" s="211">
        <v>78</v>
      </c>
      <c r="BL9" s="212">
        <f>IF(L9=0,"",IF(BK9=0,"",(BK9/L9)))</f>
        <v>0.32231404958678</v>
      </c>
      <c r="BM9" s="213">
        <v>16</v>
      </c>
      <c r="BN9" s="214">
        <f>IFERROR(BM9/BK9,"-")</f>
        <v>0.20512820512821</v>
      </c>
      <c r="BO9" s="215">
        <v>1002000</v>
      </c>
      <c r="BP9" s="216">
        <f>IFERROR(BO9/BK9,"-")</f>
        <v>12846.153846154</v>
      </c>
      <c r="BQ9" s="217">
        <v>9</v>
      </c>
      <c r="BR9" s="217">
        <v>1</v>
      </c>
      <c r="BS9" s="217">
        <v>6</v>
      </c>
      <c r="BT9" s="218">
        <v>25</v>
      </c>
      <c r="BU9" s="219">
        <f>IF(L9=0,"",IF(BT9=0,"",(BT9/L9)))</f>
        <v>0.10330578512397</v>
      </c>
      <c r="BV9" s="220">
        <v>9</v>
      </c>
      <c r="BW9" s="221">
        <f>IFERROR(BV9/BT9,"-")</f>
        <v>0.36</v>
      </c>
      <c r="BX9" s="222">
        <v>539000</v>
      </c>
      <c r="BY9" s="223">
        <f>IFERROR(BX9/BT9,"-")</f>
        <v>21560</v>
      </c>
      <c r="BZ9" s="224">
        <v>2</v>
      </c>
      <c r="CA9" s="224">
        <v>2</v>
      </c>
      <c r="CB9" s="224">
        <v>5</v>
      </c>
      <c r="CC9" s="225"/>
      <c r="CD9" s="226">
        <f>IF(L9=0,"",IF(CC9=0,"",(CC9/L9)))</f>
        <v>0</v>
      </c>
      <c r="CE9" s="227"/>
      <c r="CF9" s="228" t="str">
        <f>IFERROR(CE9/CC9,"-")</f>
        <v>-</v>
      </c>
      <c r="CG9" s="229"/>
      <c r="CH9" s="230" t="str">
        <f>IFERROR(CG9/CC9,"-")</f>
        <v>-</v>
      </c>
      <c r="CI9" s="231"/>
      <c r="CJ9" s="231"/>
      <c r="CK9" s="231"/>
      <c r="CL9" s="232">
        <v>36</v>
      </c>
      <c r="CM9" s="233">
        <v>2106000</v>
      </c>
      <c r="CN9" s="233">
        <v>638000</v>
      </c>
      <c r="CO9" s="233"/>
      <c r="CP9" s="234" t="str">
        <f>IF(AND(CN9=0,CO9=0),"",IF(AND(CN9&lt;=100000,CO9&lt;=100000),"",IF(CN9/CM9&gt;0.7,"男高",IF(CO9/CM9&gt;0.7,"女高",""))))</f>
        <v/>
      </c>
    </row>
    <row r="10" spans="1:96">
      <c r="A10" s="174">
        <f>Y10</f>
        <v>0</v>
      </c>
      <c r="B10" s="350" t="s">
        <v>213</v>
      </c>
      <c r="C10" s="350" t="s">
        <v>214</v>
      </c>
      <c r="D10" s="350" t="s">
        <v>215</v>
      </c>
      <c r="E10" s="178" t="s">
        <v>216</v>
      </c>
      <c r="F10" s="178" t="s">
        <v>217</v>
      </c>
      <c r="G10" s="343">
        <v>2500</v>
      </c>
      <c r="H10" s="343">
        <v>2500</v>
      </c>
      <c r="I10" s="179">
        <v>0</v>
      </c>
      <c r="J10" s="179">
        <v>0</v>
      </c>
      <c r="K10" s="179">
        <v>464</v>
      </c>
      <c r="L10" s="180">
        <v>1</v>
      </c>
      <c r="M10" s="181">
        <v>1</v>
      </c>
      <c r="N10" s="182">
        <f>IFERROR(L10/K10,"-")</f>
        <v>0.0021551724137931</v>
      </c>
      <c r="O10" s="179">
        <v>0</v>
      </c>
      <c r="P10" s="179">
        <v>0</v>
      </c>
      <c r="Q10" s="182">
        <f>IFERROR(O10/L10,"-")</f>
        <v>0</v>
      </c>
      <c r="R10" s="183">
        <f>IFERROR(G10/SUM(L10:L10),"-")</f>
        <v>2500</v>
      </c>
      <c r="S10" s="184">
        <v>0</v>
      </c>
      <c r="T10" s="182">
        <f>IF(L10=0,"-",S10/L10)</f>
        <v>0</v>
      </c>
      <c r="U10" s="348"/>
      <c r="V10" s="349">
        <f>IFERROR(U10/L10,"-")</f>
        <v>0</v>
      </c>
      <c r="W10" s="349" t="str">
        <f>IFERROR(U10/S10,"-")</f>
        <v>-</v>
      </c>
      <c r="X10" s="343">
        <f>SUM(U10:U10)-SUM(G10:G10)</f>
        <v>-2500</v>
      </c>
      <c r="Y10" s="186">
        <f>SUM(U10:U10)/SUM(G10:G10)</f>
        <v>0</v>
      </c>
      <c r="AA10" s="187"/>
      <c r="AB10" s="188">
        <f>IF(L10=0,"",IF(AA10=0,"",(AA10/L10)))</f>
        <v>0</v>
      </c>
      <c r="AC10" s="187"/>
      <c r="AD10" s="189" t="str">
        <f>IFERROR(AC10/AA10,"-")</f>
        <v>-</v>
      </c>
      <c r="AE10" s="190"/>
      <c r="AF10" s="191" t="str">
        <f>IFERROR(AE10/AA10,"-")</f>
        <v>-</v>
      </c>
      <c r="AG10" s="192"/>
      <c r="AH10" s="192"/>
      <c r="AI10" s="192"/>
      <c r="AJ10" s="193"/>
      <c r="AK10" s="194">
        <f>IF(L10=0,"",IF(AJ10=0,"",(AJ10/L10)))</f>
        <v>0</v>
      </c>
      <c r="AL10" s="193"/>
      <c r="AM10" s="195" t="str">
        <f>IFERROR(AL10/AJ10,"-")</f>
        <v>-</v>
      </c>
      <c r="AN10" s="196"/>
      <c r="AO10" s="197" t="str">
        <f>IFERROR(AN10/AJ10,"-")</f>
        <v>-</v>
      </c>
      <c r="AP10" s="198"/>
      <c r="AQ10" s="198"/>
      <c r="AR10" s="198"/>
      <c r="AS10" s="199"/>
      <c r="AT10" s="200">
        <f>IF(L10=0,"",IF(AS10=0,"",(AS10/L10)))</f>
        <v>0</v>
      </c>
      <c r="AU10" s="199"/>
      <c r="AV10" s="201" t="str">
        <f>IFERROR(AU10/AS10,"-")</f>
        <v>-</v>
      </c>
      <c r="AW10" s="202"/>
      <c r="AX10" s="203" t="str">
        <f>IFERROR(AW10/AS10,"-")</f>
        <v>-</v>
      </c>
      <c r="AY10" s="204"/>
      <c r="AZ10" s="204"/>
      <c r="BA10" s="204"/>
      <c r="BB10" s="205"/>
      <c r="BC10" s="206">
        <f>IF(L10=0,"",IF(BB10=0,"",(BB10/L10)))</f>
        <v>0</v>
      </c>
      <c r="BD10" s="205"/>
      <c r="BE10" s="207" t="str">
        <f>IFERROR(BD10/BB10,"-")</f>
        <v>-</v>
      </c>
      <c r="BF10" s="208"/>
      <c r="BG10" s="209" t="str">
        <f>IFERROR(BF10/BB10,"-")</f>
        <v>-</v>
      </c>
      <c r="BH10" s="210"/>
      <c r="BI10" s="210"/>
      <c r="BJ10" s="210"/>
      <c r="BK10" s="211">
        <v>1</v>
      </c>
      <c r="BL10" s="212">
        <f>IF(L10=0,"",IF(BK10=0,"",(BK10/L10)))</f>
        <v>1</v>
      </c>
      <c r="BM10" s="213"/>
      <c r="BN10" s="214">
        <f>IFERROR(BM10/BK10,"-")</f>
        <v>0</v>
      </c>
      <c r="BO10" s="215"/>
      <c r="BP10" s="216">
        <f>IFERROR(BO10/BK10,"-")</f>
        <v>0</v>
      </c>
      <c r="BQ10" s="217"/>
      <c r="BR10" s="217"/>
      <c r="BS10" s="217"/>
      <c r="BT10" s="218"/>
      <c r="BU10" s="219">
        <f>IF(L10=0,"",IF(BT10=0,"",(BT10/L10)))</f>
        <v>0</v>
      </c>
      <c r="BV10" s="220"/>
      <c r="BW10" s="221" t="str">
        <f>IFERROR(BV10/BT10,"-")</f>
        <v>-</v>
      </c>
      <c r="BX10" s="222"/>
      <c r="BY10" s="223" t="str">
        <f>IFERROR(BX10/BT10,"-")</f>
        <v>-</v>
      </c>
      <c r="BZ10" s="224"/>
      <c r="CA10" s="224"/>
      <c r="CB10" s="224"/>
      <c r="CC10" s="225"/>
      <c r="CD10" s="226">
        <f>IF(L10=0,"",IF(CC10=0,"",(CC10/L10)))</f>
        <v>0</v>
      </c>
      <c r="CE10" s="227"/>
      <c r="CF10" s="228" t="str">
        <f>IFERROR(CE10/CC10,"-")</f>
        <v>-</v>
      </c>
      <c r="CG10" s="229"/>
      <c r="CH10" s="230" t="str">
        <f>IFERROR(CG10/CC10,"-")</f>
        <v>-</v>
      </c>
      <c r="CI10" s="231"/>
      <c r="CJ10" s="231"/>
      <c r="CK10" s="231"/>
      <c r="CL10" s="232">
        <v>0</v>
      </c>
      <c r="CM10" s="233"/>
      <c r="CN10" s="233"/>
      <c r="CO10" s="233"/>
      <c r="CP10" s="234" t="str">
        <f>IF(AND(CN10=0,CO10=0),"",IF(AND(CN10&lt;=100000,CO10&lt;=100000),"",IF(CN10/CM10&gt;0.7,"男高",IF(CO10/CM10&gt;0.7,"女高",""))))</f>
        <v/>
      </c>
    </row>
    <row r="11" spans="1:96">
      <c r="A11" s="235" t="str">
        <f>Y11</f>
        <v>0</v>
      </c>
      <c r="B11" s="350" t="s">
        <v>218</v>
      </c>
      <c r="C11" s="350"/>
      <c r="D11" s="350" t="s">
        <v>219</v>
      </c>
      <c r="E11" s="178" t="s">
        <v>220</v>
      </c>
      <c r="F11" s="178" t="s">
        <v>206</v>
      </c>
      <c r="G11" s="344">
        <v>0</v>
      </c>
      <c r="H11" s="344"/>
      <c r="I11" s="238">
        <v>0</v>
      </c>
      <c r="J11" s="238">
        <v>0</v>
      </c>
      <c r="K11" s="179">
        <v>0</v>
      </c>
      <c r="L11" s="179">
        <v>14</v>
      </c>
      <c r="M11" s="179">
        <v>14</v>
      </c>
      <c r="N11" s="239" t="str">
        <f>IFERROR(L11/K11,"-")</f>
        <v>-</v>
      </c>
      <c r="O11" s="239">
        <v>0</v>
      </c>
      <c r="P11" s="179">
        <v>5</v>
      </c>
      <c r="Q11" s="239">
        <f>IFERROR(O11/L11,"-")</f>
        <v>0</v>
      </c>
      <c r="R11" s="185">
        <f>IFERROR(G11/SUM(L11:L11),"-")</f>
        <v>0</v>
      </c>
      <c r="S11" s="185">
        <v>1</v>
      </c>
      <c r="T11" s="185">
        <f>IF(L11=0,"-",S11/L11)</f>
        <v>0.071428571428571</v>
      </c>
      <c r="U11" s="348">
        <v>30000</v>
      </c>
      <c r="V11" s="348">
        <f>IFERROR(U11/L11,"-")</f>
        <v>2142.8571428571</v>
      </c>
      <c r="W11" s="348">
        <f>IFERROR(U11/S11,"-")</f>
        <v>30000</v>
      </c>
      <c r="X11" s="348">
        <f>SUM(U11:U11)-SUM(G11:G11)</f>
        <v>30000</v>
      </c>
      <c r="Y11" s="239" t="str">
        <f>SUM(U11:U11)/SUM(G11:G11)</f>
        <v>0</v>
      </c>
      <c r="Z11" s="172"/>
      <c r="AA11" s="240"/>
      <c r="AB11" s="241">
        <f>IF(L11=0,"",IF(AA11=0,"",(AA11/L11)))</f>
        <v>0</v>
      </c>
      <c r="AC11" s="240"/>
      <c r="AD11" s="242" t="str">
        <f>IFERROR(AC11/AA11,"-")</f>
        <v>-</v>
      </c>
      <c r="AE11" s="243"/>
      <c r="AF11" s="244" t="str">
        <f>IFERROR(AE11/AA11,"-")</f>
        <v>-</v>
      </c>
      <c r="AG11" s="245"/>
      <c r="AH11" s="245"/>
      <c r="AI11" s="245"/>
      <c r="AJ11" s="240">
        <v>1</v>
      </c>
      <c r="AK11" s="241">
        <f>IF(L11=0,"",IF(AJ11=0,"",(AJ11/L11)))</f>
        <v>0.071428571428571</v>
      </c>
      <c r="AL11" s="240"/>
      <c r="AM11" s="242">
        <f>IFERROR(AL11/AJ11,"-")</f>
        <v>0</v>
      </c>
      <c r="AN11" s="243"/>
      <c r="AO11" s="244">
        <f>IFERROR(AN11/AJ11,"-")</f>
        <v>0</v>
      </c>
      <c r="AP11" s="245"/>
      <c r="AQ11" s="245"/>
      <c r="AR11" s="245"/>
      <c r="AS11" s="240">
        <v>1</v>
      </c>
      <c r="AT11" s="241">
        <f>IF(L11=0,"",IF(AS11=0,"",(AS11/L11)))</f>
        <v>0.071428571428571</v>
      </c>
      <c r="AU11" s="240"/>
      <c r="AV11" s="242">
        <f>IFERROR(AU11/AS11,"-")</f>
        <v>0</v>
      </c>
      <c r="AW11" s="243"/>
      <c r="AX11" s="244">
        <f>IFERROR(AW11/AS11,"-")</f>
        <v>0</v>
      </c>
      <c r="AY11" s="245"/>
      <c r="AZ11" s="245"/>
      <c r="BA11" s="245"/>
      <c r="BB11" s="240">
        <v>3</v>
      </c>
      <c r="BC11" s="241">
        <f>IF(L11=0,"",IF(BB11=0,"",(BB11/L11)))</f>
        <v>0.21428571428571</v>
      </c>
      <c r="BD11" s="240"/>
      <c r="BE11" s="242">
        <f>IFERROR(BD11/BB11,"-")</f>
        <v>0</v>
      </c>
      <c r="BF11" s="243"/>
      <c r="BG11" s="244">
        <f>IFERROR(BF11/BB11,"-")</f>
        <v>0</v>
      </c>
      <c r="BH11" s="245"/>
      <c r="BI11" s="245"/>
      <c r="BJ11" s="245"/>
      <c r="BK11" s="173">
        <v>6</v>
      </c>
      <c r="BL11" s="246">
        <f>IF(L11=0,"",IF(BK11=0,"",(BK11/L11)))</f>
        <v>0.42857142857143</v>
      </c>
      <c r="BM11" s="240">
        <v>1</v>
      </c>
      <c r="BN11" s="242">
        <f>IFERROR(BM11/BK11,"-")</f>
        <v>0.16666666666667</v>
      </c>
      <c r="BO11" s="243">
        <v>30000</v>
      </c>
      <c r="BP11" s="244">
        <f>IFERROR(BO11/BK11,"-")</f>
        <v>5000</v>
      </c>
      <c r="BQ11" s="245"/>
      <c r="BR11" s="245"/>
      <c r="BS11" s="245">
        <v>1</v>
      </c>
      <c r="BT11" s="173">
        <v>1</v>
      </c>
      <c r="BU11" s="246">
        <f>IF(L11=0,"",IF(BT11=0,"",(BT11/L11)))</f>
        <v>0.071428571428571</v>
      </c>
      <c r="BV11" s="240"/>
      <c r="BW11" s="242">
        <f>IFERROR(BV11/BT11,"-")</f>
        <v>0</v>
      </c>
      <c r="BX11" s="243"/>
      <c r="BY11" s="244">
        <f>IFERROR(BX11/BT11,"-")</f>
        <v>0</v>
      </c>
      <c r="BZ11" s="245"/>
      <c r="CA11" s="245"/>
      <c r="CB11" s="245"/>
      <c r="CC11" s="173">
        <v>2</v>
      </c>
      <c r="CD11" s="246">
        <f>IF(L11=0,"",IF(CC11=0,"",(CC11/L11)))</f>
        <v>0.14285714285714</v>
      </c>
      <c r="CE11" s="240"/>
      <c r="CF11" s="242">
        <f>IFERROR(CE11/CC11,"-")</f>
        <v>0</v>
      </c>
      <c r="CG11" s="243"/>
      <c r="CH11" s="244">
        <f>IFERROR(CG11/CC11,"-")</f>
        <v>0</v>
      </c>
      <c r="CI11" s="245"/>
      <c r="CJ11" s="245"/>
      <c r="CK11" s="245"/>
      <c r="CL11" s="247">
        <v>1</v>
      </c>
      <c r="CM11" s="243">
        <v>30000</v>
      </c>
      <c r="CN11" s="243">
        <v>30000</v>
      </c>
      <c r="CO11" s="243"/>
      <c r="CP11" s="248" t="str">
        <f>IF(AND(CN11=0,CO11=0),"",IF(AND(CN11&lt;=100000,CO11&lt;=100000),"",IF(CN11/CM11&gt;0.7,"男高",IF(CO11/CM11&gt;0.7,"女高",""))))</f>
        <v/>
      </c>
    </row>
    <row r="12" spans="1:96">
      <c r="A12" s="235"/>
      <c r="B12" s="249"/>
      <c r="C12" s="179"/>
      <c r="D12" s="179"/>
      <c r="E12" s="250"/>
      <c r="F12" s="251"/>
      <c r="G12" s="345"/>
      <c r="H12" s="345"/>
      <c r="I12" s="238"/>
      <c r="J12" s="238"/>
      <c r="K12" s="179"/>
      <c r="L12" s="179"/>
      <c r="M12" s="179"/>
      <c r="N12" s="239"/>
      <c r="O12" s="239"/>
      <c r="P12" s="179"/>
      <c r="Q12" s="239"/>
      <c r="R12" s="185"/>
      <c r="S12" s="185"/>
      <c r="T12" s="185"/>
      <c r="U12" s="348"/>
      <c r="V12" s="348"/>
      <c r="W12" s="348"/>
      <c r="X12" s="348"/>
      <c r="Y12" s="239"/>
      <c r="Z12" s="252"/>
      <c r="AA12" s="240"/>
      <c r="AB12" s="241"/>
      <c r="AC12" s="240"/>
      <c r="AD12" s="242"/>
      <c r="AE12" s="243"/>
      <c r="AF12" s="244"/>
      <c r="AG12" s="245"/>
      <c r="AH12" s="245"/>
      <c r="AI12" s="245"/>
      <c r="AJ12" s="240"/>
      <c r="AK12" s="241"/>
      <c r="AL12" s="240"/>
      <c r="AM12" s="242"/>
      <c r="AN12" s="243"/>
      <c r="AO12" s="244"/>
      <c r="AP12" s="245"/>
      <c r="AQ12" s="245"/>
      <c r="AR12" s="245"/>
      <c r="AS12" s="240"/>
      <c r="AT12" s="241"/>
      <c r="AU12" s="240"/>
      <c r="AV12" s="242"/>
      <c r="AW12" s="243"/>
      <c r="AX12" s="244"/>
      <c r="AY12" s="245"/>
      <c r="AZ12" s="245"/>
      <c r="BA12" s="245"/>
      <c r="BB12" s="240"/>
      <c r="BC12" s="241"/>
      <c r="BD12" s="240"/>
      <c r="BE12" s="242"/>
      <c r="BF12" s="243"/>
      <c r="BG12" s="244"/>
      <c r="BH12" s="245"/>
      <c r="BI12" s="245"/>
      <c r="BJ12" s="245"/>
      <c r="BK12" s="173"/>
      <c r="BL12" s="246"/>
      <c r="BM12" s="240"/>
      <c r="BN12" s="242"/>
      <c r="BO12" s="243"/>
      <c r="BP12" s="244"/>
      <c r="BQ12" s="245"/>
      <c r="BR12" s="245"/>
      <c r="BS12" s="245"/>
      <c r="BT12" s="173"/>
      <c r="BU12" s="246"/>
      <c r="BV12" s="240"/>
      <c r="BW12" s="242"/>
      <c r="BX12" s="243"/>
      <c r="BY12" s="244"/>
      <c r="BZ12" s="245"/>
      <c r="CA12" s="245"/>
      <c r="CB12" s="245"/>
      <c r="CC12" s="173"/>
      <c r="CD12" s="246"/>
      <c r="CE12" s="240"/>
      <c r="CF12" s="242"/>
      <c r="CG12" s="243"/>
      <c r="CH12" s="244"/>
      <c r="CI12" s="245"/>
      <c r="CJ12" s="245"/>
      <c r="CK12" s="245"/>
      <c r="CL12" s="247"/>
      <c r="CM12" s="243"/>
      <c r="CN12" s="243"/>
      <c r="CO12" s="243"/>
      <c r="CP12" s="248"/>
    </row>
    <row r="13" spans="1:96">
      <c r="A13" s="166"/>
      <c r="B13" s="253"/>
      <c r="C13" s="253"/>
      <c r="D13" s="253"/>
      <c r="E13" s="254"/>
      <c r="F13" s="254"/>
      <c r="G13" s="346"/>
      <c r="H13" s="346"/>
      <c r="I13" s="253"/>
      <c r="J13" s="253"/>
      <c r="K13" s="253"/>
      <c r="L13" s="253"/>
      <c r="M13" s="253"/>
      <c r="N13" s="255"/>
      <c r="O13" s="256"/>
      <c r="P13" s="256"/>
      <c r="Q13" s="255"/>
      <c r="R13" s="257"/>
      <c r="S13" s="258"/>
      <c r="T13" s="255"/>
      <c r="U13" s="346"/>
      <c r="V13" s="346"/>
      <c r="W13" s="346"/>
      <c r="X13" s="346"/>
      <c r="Y13" s="259"/>
      <c r="Z13" s="260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1"/>
      <c r="AQ13" s="261"/>
      <c r="AR13" s="261"/>
      <c r="AS13" s="261"/>
      <c r="AT13" s="261"/>
      <c r="AU13" s="261"/>
      <c r="AV13" s="261"/>
      <c r="AW13" s="261"/>
      <c r="AX13" s="261"/>
      <c r="AY13" s="261"/>
      <c r="AZ13" s="261"/>
      <c r="BA13" s="261"/>
      <c r="BB13" s="261"/>
      <c r="BC13" s="261"/>
      <c r="BD13" s="261"/>
      <c r="BE13" s="261"/>
      <c r="BF13" s="261"/>
      <c r="BG13" s="261"/>
      <c r="BH13" s="261"/>
      <c r="BI13" s="261"/>
      <c r="BJ13" s="261"/>
      <c r="BK13" s="261"/>
      <c r="BL13" s="261"/>
      <c r="BM13" s="261"/>
      <c r="BN13" s="261"/>
      <c r="BO13" s="261"/>
      <c r="BP13" s="261"/>
      <c r="BQ13" s="261"/>
      <c r="BR13" s="261"/>
      <c r="BS13" s="261"/>
      <c r="BT13" s="261"/>
      <c r="BU13" s="261"/>
      <c r="BV13" s="261"/>
      <c r="BW13" s="261"/>
      <c r="BX13" s="261"/>
      <c r="BY13" s="261"/>
      <c r="BZ13" s="261"/>
      <c r="CA13" s="261"/>
      <c r="CB13" s="261"/>
      <c r="CC13" s="261"/>
      <c r="CD13" s="261"/>
      <c r="CE13" s="261"/>
      <c r="CF13" s="261"/>
      <c r="CG13" s="261"/>
      <c r="CH13" s="261"/>
      <c r="CI13" s="261"/>
      <c r="CJ13" s="261"/>
      <c r="CK13" s="261"/>
      <c r="CL13" s="261"/>
      <c r="CM13" s="261"/>
      <c r="CN13" s="261"/>
      <c r="CO13" s="261"/>
      <c r="CP13" s="261"/>
    </row>
    <row r="14" spans="1:96">
      <c r="A14" s="146">
        <f>Y14</f>
        <v>5.844049247606</v>
      </c>
      <c r="E14" s="146" t="s">
        <v>221</v>
      </c>
      <c r="G14" s="146">
        <f>SUM(G6:G13)</f>
        <v>365500</v>
      </c>
      <c r="I14" s="146">
        <f>SUM(I6:I13)</f>
        <v>0</v>
      </c>
      <c r="J14" s="146">
        <f>SUM(J6:J13)</f>
        <v>0</v>
      </c>
      <c r="K14" s="146">
        <f>SUM(K6:K13)</f>
        <v>1913</v>
      </c>
      <c r="L14" s="146">
        <f>SUM(L6:L13)</f>
        <v>257</v>
      </c>
      <c r="M14" s="146">
        <f>SUM(M6:M13)</f>
        <v>235</v>
      </c>
      <c r="N14" s="146">
        <f>IFERROR(L14/K14,"-")</f>
        <v>0.13434396236278</v>
      </c>
      <c r="O14" s="146">
        <f>SUM(O6:O13)</f>
        <v>7</v>
      </c>
      <c r="P14" s="146">
        <f>SUM(P6:P13)</f>
        <v>111</v>
      </c>
      <c r="Q14" s="146">
        <f>IFERROR(O14/L14,"-")</f>
        <v>0.027237354085603</v>
      </c>
      <c r="R14" s="146">
        <f>IFERROR(G14/L14,"-")</f>
        <v>1422.1789883268</v>
      </c>
      <c r="S14" s="146">
        <f>SUM(S6:S13)</f>
        <v>37</v>
      </c>
      <c r="T14" s="146">
        <f>IFERROR(S14/L14,"-")</f>
        <v>0.14396887159533</v>
      </c>
      <c r="U14" s="146">
        <f>SUM(U6:U13)</f>
        <v>2136000</v>
      </c>
      <c r="V14" s="146">
        <f>IFERROR(U14/L14,"-")</f>
        <v>8311.2840466926</v>
      </c>
      <c r="W14" s="146">
        <f>IFERROR(U14/S14,"-")</f>
        <v>57729.72972973</v>
      </c>
      <c r="X14" s="146">
        <f>U14-G14</f>
        <v>1770500</v>
      </c>
      <c r="Y14" s="146">
        <f>U14/G14</f>
        <v>5.844049247606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  <mergeCell ref="A11:A11"/>
    <mergeCell ref="G11:G11"/>
    <mergeCell ref="H11:H11"/>
    <mergeCell ref="R11:R11"/>
    <mergeCell ref="X11:X11"/>
    <mergeCell ref="Y11:Y11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7" t="s">
        <v>33</v>
      </c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  <c r="BM2" s="307"/>
      <c r="BN2" s="307"/>
      <c r="BO2" s="307"/>
      <c r="BP2" s="307"/>
      <c r="BQ2" s="307"/>
      <c r="BR2" s="307"/>
      <c r="BS2" s="307"/>
      <c r="BT2" s="307"/>
      <c r="BU2" s="307"/>
      <c r="BV2" s="307"/>
      <c r="BW2" s="307"/>
      <c r="BX2" s="307"/>
      <c r="BY2" s="307"/>
      <c r="BZ2" s="307"/>
      <c r="CA2" s="307"/>
      <c r="CB2" s="307"/>
      <c r="CC2" s="307"/>
      <c r="CD2" s="307"/>
      <c r="CE2" s="307"/>
      <c r="CF2" s="307"/>
      <c r="CG2" s="307"/>
      <c r="CH2" s="307"/>
      <c r="CI2" s="307"/>
      <c r="CJ2" s="308" t="s">
        <v>34</v>
      </c>
      <c r="CK2" s="310" t="s">
        <v>35</v>
      </c>
      <c r="CL2" s="313" t="s">
        <v>36</v>
      </c>
      <c r="CM2" s="314"/>
      <c r="CN2" s="315"/>
    </row>
    <row r="3" spans="1:94" customHeight="1" ht="14.25">
      <c r="A3" s="145" t="s">
        <v>222</v>
      </c>
      <c r="B3" s="149"/>
      <c r="C3" s="149"/>
      <c r="D3" s="149"/>
      <c r="E3" s="150"/>
      <c r="F3" s="148"/>
      <c r="G3" s="148"/>
      <c r="H3" s="319" t="s">
        <v>1</v>
      </c>
      <c r="I3" s="320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21" t="s">
        <v>38</v>
      </c>
      <c r="Z3" s="322"/>
      <c r="AA3" s="322"/>
      <c r="AB3" s="322"/>
      <c r="AC3" s="322"/>
      <c r="AD3" s="322"/>
      <c r="AE3" s="322"/>
      <c r="AF3" s="322"/>
      <c r="AG3" s="322"/>
      <c r="AH3" s="323" t="s">
        <v>39</v>
      </c>
      <c r="AI3" s="324"/>
      <c r="AJ3" s="324"/>
      <c r="AK3" s="324"/>
      <c r="AL3" s="324"/>
      <c r="AM3" s="324"/>
      <c r="AN3" s="324"/>
      <c r="AO3" s="324"/>
      <c r="AP3" s="325"/>
      <c r="AQ3" s="326" t="s">
        <v>40</v>
      </c>
      <c r="AR3" s="327"/>
      <c r="AS3" s="327"/>
      <c r="AT3" s="327"/>
      <c r="AU3" s="327"/>
      <c r="AV3" s="327"/>
      <c r="AW3" s="327"/>
      <c r="AX3" s="327"/>
      <c r="AY3" s="328"/>
      <c r="AZ3" s="329" t="s">
        <v>41</v>
      </c>
      <c r="BA3" s="330"/>
      <c r="BB3" s="330"/>
      <c r="BC3" s="330"/>
      <c r="BD3" s="330"/>
      <c r="BE3" s="330"/>
      <c r="BF3" s="330"/>
      <c r="BG3" s="330"/>
      <c r="BH3" s="331"/>
      <c r="BI3" s="316" t="s">
        <v>42</v>
      </c>
      <c r="BJ3" s="317"/>
      <c r="BK3" s="317"/>
      <c r="BL3" s="317"/>
      <c r="BM3" s="317"/>
      <c r="BN3" s="317"/>
      <c r="BO3" s="317"/>
      <c r="BP3" s="317"/>
      <c r="BQ3" s="318"/>
      <c r="BR3" s="297" t="s">
        <v>43</v>
      </c>
      <c r="BS3" s="298"/>
      <c r="BT3" s="298"/>
      <c r="BU3" s="298"/>
      <c r="BV3" s="298"/>
      <c r="BW3" s="298"/>
      <c r="BX3" s="298"/>
      <c r="BY3" s="298"/>
      <c r="BZ3" s="299"/>
      <c r="CA3" s="300" t="s">
        <v>44</v>
      </c>
      <c r="CB3" s="301"/>
      <c r="CC3" s="301"/>
      <c r="CD3" s="301"/>
      <c r="CE3" s="301"/>
      <c r="CF3" s="301"/>
      <c r="CG3" s="301"/>
      <c r="CH3" s="301"/>
      <c r="CI3" s="302"/>
      <c r="CJ3" s="308"/>
      <c r="CK3" s="311"/>
      <c r="CL3" s="303" t="s">
        <v>45</v>
      </c>
      <c r="CM3" s="304"/>
      <c r="CN3" s="305" t="s">
        <v>46</v>
      </c>
    </row>
    <row r="4" spans="1:94">
      <c r="A4" s="151"/>
      <c r="B4" s="152" t="s">
        <v>47</v>
      </c>
      <c r="C4" s="152" t="s">
        <v>199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9"/>
      <c r="CK4" s="312"/>
      <c r="CL4" s="165" t="s">
        <v>63</v>
      </c>
      <c r="CM4" s="165" t="s">
        <v>64</v>
      </c>
      <c r="CN4" s="306"/>
    </row>
    <row r="5" spans="1:94">
      <c r="A5" s="166"/>
      <c r="B5" s="167"/>
      <c r="C5" s="151"/>
      <c r="D5" s="151"/>
      <c r="E5" s="151"/>
      <c r="F5" s="168"/>
      <c r="G5" s="342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7"/>
      <c r="T5" s="347"/>
      <c r="U5" s="347"/>
      <c r="V5" s="347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1.7853358048586</v>
      </c>
      <c r="B6" s="350" t="s">
        <v>223</v>
      </c>
      <c r="C6" s="350" t="s">
        <v>224</v>
      </c>
      <c r="D6" s="350" t="s">
        <v>225</v>
      </c>
      <c r="E6" s="178" t="s">
        <v>226</v>
      </c>
      <c r="F6" s="178" t="s">
        <v>206</v>
      </c>
      <c r="G6" s="343">
        <v>15347068</v>
      </c>
      <c r="H6" s="179">
        <v>0</v>
      </c>
      <c r="I6" s="179">
        <v>0</v>
      </c>
      <c r="J6" s="179">
        <v>1104998</v>
      </c>
      <c r="K6" s="180">
        <v>4253</v>
      </c>
      <c r="L6" s="182">
        <f>IFERROR(K6/J6,"-")</f>
        <v>0.0038488757445715</v>
      </c>
      <c r="M6" s="179">
        <v>105</v>
      </c>
      <c r="N6" s="179">
        <v>1712</v>
      </c>
      <c r="O6" s="182">
        <f>IFERROR(M6/(K6),"-")</f>
        <v>0.024688455208088</v>
      </c>
      <c r="P6" s="183">
        <f>IFERROR(G6/SUM(K6:K6),"-")</f>
        <v>3608.527627557</v>
      </c>
      <c r="Q6" s="184">
        <v>560</v>
      </c>
      <c r="R6" s="182">
        <f>IF(K6=0,"-",Q6/K6)</f>
        <v>0.1316717611098</v>
      </c>
      <c r="S6" s="348">
        <v>27399670</v>
      </c>
      <c r="T6" s="349">
        <f>IFERROR(S6/K6,"-")</f>
        <v>6442.4335762991</v>
      </c>
      <c r="U6" s="349">
        <f>IFERROR(S6/Q6,"-")</f>
        <v>48927.982142857</v>
      </c>
      <c r="V6" s="343">
        <f>SUM(S6:S6)-SUM(G6:G6)</f>
        <v>12052602</v>
      </c>
      <c r="W6" s="186">
        <f>SUM(S6:S6)/SUM(G6:G6)</f>
        <v>1.7853358048586</v>
      </c>
      <c r="Y6" s="187">
        <v>294</v>
      </c>
      <c r="Z6" s="188">
        <f>IF(K6=0,"",IF(Y6=0,"",(Y6/K6)))</f>
        <v>0.069127674582648</v>
      </c>
      <c r="AA6" s="187">
        <v>3</v>
      </c>
      <c r="AB6" s="189">
        <f>IFERROR(AA6/Y6,"-")</f>
        <v>0.010204081632653</v>
      </c>
      <c r="AC6" s="190">
        <v>7000</v>
      </c>
      <c r="AD6" s="191">
        <f>IFERROR(AC6/Y6,"-")</f>
        <v>23.809523809524</v>
      </c>
      <c r="AE6" s="192">
        <v>3</v>
      </c>
      <c r="AF6" s="192"/>
      <c r="AG6" s="192"/>
      <c r="AH6" s="193">
        <v>493</v>
      </c>
      <c r="AI6" s="194">
        <f>IF(K6=0,"",IF(AH6=0,"",(AH6/K6)))</f>
        <v>0.1159181754056</v>
      </c>
      <c r="AJ6" s="193">
        <v>28</v>
      </c>
      <c r="AK6" s="195">
        <f>IFERROR(AJ6/AH6,"-")</f>
        <v>0.056795131845842</v>
      </c>
      <c r="AL6" s="196">
        <v>955000</v>
      </c>
      <c r="AM6" s="197">
        <f>IFERROR(AL6/AH6,"-")</f>
        <v>1937.1196754564</v>
      </c>
      <c r="AN6" s="198">
        <v>12</v>
      </c>
      <c r="AO6" s="198">
        <v>5</v>
      </c>
      <c r="AP6" s="198">
        <v>11</v>
      </c>
      <c r="AQ6" s="199">
        <v>583</v>
      </c>
      <c r="AR6" s="200">
        <f>IF(K6=0,"",IF(AQ6=0,"",(AQ6/K6)))</f>
        <v>0.1370797084411</v>
      </c>
      <c r="AS6" s="199">
        <v>46</v>
      </c>
      <c r="AT6" s="201">
        <f>IFERROR(AS6/AQ6,"-")</f>
        <v>0.078902229845626</v>
      </c>
      <c r="AU6" s="202">
        <v>483000</v>
      </c>
      <c r="AV6" s="203">
        <f>IFERROR(AU6/AQ6,"-")</f>
        <v>828.47341337907</v>
      </c>
      <c r="AW6" s="204">
        <v>27</v>
      </c>
      <c r="AX6" s="204">
        <v>7</v>
      </c>
      <c r="AY6" s="204">
        <v>12</v>
      </c>
      <c r="AZ6" s="205">
        <v>1184</v>
      </c>
      <c r="BA6" s="206">
        <f>IF(K6=0,"",IF(AZ6=0,"",(AZ6/K6)))</f>
        <v>0.2783917234893</v>
      </c>
      <c r="BB6" s="205">
        <v>146</v>
      </c>
      <c r="BC6" s="207">
        <f>IFERROR(BB6/AZ6,"-")</f>
        <v>0.12331081081081</v>
      </c>
      <c r="BD6" s="208">
        <v>3731000</v>
      </c>
      <c r="BE6" s="209">
        <f>IFERROR(BD6/AZ6,"-")</f>
        <v>3151.1824324324</v>
      </c>
      <c r="BF6" s="210">
        <v>66</v>
      </c>
      <c r="BG6" s="210">
        <v>22</v>
      </c>
      <c r="BH6" s="210">
        <v>58</v>
      </c>
      <c r="BI6" s="211">
        <v>1068</v>
      </c>
      <c r="BJ6" s="212">
        <f>IF(K6=0,"",IF(BI6=0,"",(BI6/K6)))</f>
        <v>0.25111685868798</v>
      </c>
      <c r="BK6" s="213">
        <v>186</v>
      </c>
      <c r="BL6" s="214">
        <f>IFERROR(BK6/BI6,"-")</f>
        <v>0.17415730337079</v>
      </c>
      <c r="BM6" s="215">
        <v>9378000</v>
      </c>
      <c r="BN6" s="216">
        <f>IFERROR(BM6/BI6,"-")</f>
        <v>8780.8988764045</v>
      </c>
      <c r="BO6" s="217">
        <v>70</v>
      </c>
      <c r="BP6" s="217">
        <v>34</v>
      </c>
      <c r="BQ6" s="217">
        <v>82</v>
      </c>
      <c r="BR6" s="218">
        <v>519</v>
      </c>
      <c r="BS6" s="219">
        <f>IF(K6=0,"",IF(BR6=0,"",(BR6/K6)))</f>
        <v>0.12203150717141</v>
      </c>
      <c r="BT6" s="220">
        <v>121</v>
      </c>
      <c r="BU6" s="221">
        <f>IFERROR(BT6/BR6,"-")</f>
        <v>0.23314065510597</v>
      </c>
      <c r="BV6" s="222">
        <v>9496670</v>
      </c>
      <c r="BW6" s="223">
        <f>IFERROR(BV6/BR6,"-")</f>
        <v>18298.015414258</v>
      </c>
      <c r="BX6" s="224">
        <v>30</v>
      </c>
      <c r="BY6" s="224">
        <v>13</v>
      </c>
      <c r="BZ6" s="224">
        <v>78</v>
      </c>
      <c r="CA6" s="225">
        <v>112</v>
      </c>
      <c r="CB6" s="226">
        <f>IF(K6=0,"",IF(CA6=0,"",(CA6/K6)))</f>
        <v>0.026334352221961</v>
      </c>
      <c r="CC6" s="227">
        <v>30</v>
      </c>
      <c r="CD6" s="228">
        <f>IFERROR(CC6/CA6,"-")</f>
        <v>0.26785714285714</v>
      </c>
      <c r="CE6" s="229">
        <v>3349000</v>
      </c>
      <c r="CF6" s="230">
        <f>IFERROR(CE6/CA6,"-")</f>
        <v>29901.785714286</v>
      </c>
      <c r="CG6" s="231">
        <v>9</v>
      </c>
      <c r="CH6" s="231">
        <v>3</v>
      </c>
      <c r="CI6" s="231">
        <v>18</v>
      </c>
      <c r="CJ6" s="232">
        <v>560</v>
      </c>
      <c r="CK6" s="233">
        <v>27399670</v>
      </c>
      <c r="CL6" s="233">
        <v>1271000</v>
      </c>
      <c r="CM6" s="233">
        <v>83000</v>
      </c>
      <c r="CN6" s="234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50" t="s">
        <v>227</v>
      </c>
      <c r="C7" s="350" t="s">
        <v>224</v>
      </c>
      <c r="D7" s="350" t="s">
        <v>225</v>
      </c>
      <c r="E7" s="178" t="s">
        <v>228</v>
      </c>
      <c r="F7" s="178" t="s">
        <v>206</v>
      </c>
      <c r="G7" s="343">
        <v>0</v>
      </c>
      <c r="H7" s="179">
        <v>0</v>
      </c>
      <c r="I7" s="179">
        <v>0</v>
      </c>
      <c r="J7" s="179">
        <v>14</v>
      </c>
      <c r="K7" s="180">
        <v>0</v>
      </c>
      <c r="L7" s="182">
        <f>IFERROR(K7/J7,"-")</f>
        <v>0</v>
      </c>
      <c r="M7" s="179">
        <v>0</v>
      </c>
      <c r="N7" s="179">
        <v>0</v>
      </c>
      <c r="O7" s="182" t="str">
        <f>IFERROR(M7/(K7),"-")</f>
        <v>-</v>
      </c>
      <c r="P7" s="183" t="str">
        <f>IFERROR(G7/SUM(K7:K7),"-")</f>
        <v>-</v>
      </c>
      <c r="Q7" s="184">
        <v>0</v>
      </c>
      <c r="R7" s="182" t="str">
        <f>IF(K7=0,"-",Q7/K7)</f>
        <v>-</v>
      </c>
      <c r="S7" s="348"/>
      <c r="T7" s="349" t="str">
        <f>IFERROR(S7/K7,"-")</f>
        <v>-</v>
      </c>
      <c r="U7" s="349" t="str">
        <f>IFERROR(S7/Q7,"-")</f>
        <v>-</v>
      </c>
      <c r="V7" s="343">
        <f>SUM(S7:S7)-SUM(G7:G7)</f>
        <v>0</v>
      </c>
      <c r="W7" s="186" t="str">
        <f>SUM(S7:S7)/SUM(G7:G7)</f>
        <v>0</v>
      </c>
      <c r="Y7" s="187"/>
      <c r="Z7" s="188" t="str">
        <f>IF(K7=0,"",IF(Y7=0,"",(Y7/K7)))</f>
        <v/>
      </c>
      <c r="AA7" s="187"/>
      <c r="AB7" s="189" t="str">
        <f>IFERROR(AA7/Y7,"-")</f>
        <v>-</v>
      </c>
      <c r="AC7" s="190"/>
      <c r="AD7" s="191" t="str">
        <f>IFERROR(AC7/Y7,"-")</f>
        <v>-</v>
      </c>
      <c r="AE7" s="192"/>
      <c r="AF7" s="192"/>
      <c r="AG7" s="192"/>
      <c r="AH7" s="193"/>
      <c r="AI7" s="194" t="str">
        <f>IF(K7=0,"",IF(AH7=0,"",(AH7/K7)))</f>
        <v/>
      </c>
      <c r="AJ7" s="193"/>
      <c r="AK7" s="195" t="str">
        <f>IFERROR(AJ7/AH7,"-")</f>
        <v>-</v>
      </c>
      <c r="AL7" s="196"/>
      <c r="AM7" s="197" t="str">
        <f>IFERROR(AL7/AH7,"-")</f>
        <v>-</v>
      </c>
      <c r="AN7" s="198"/>
      <c r="AO7" s="198"/>
      <c r="AP7" s="198"/>
      <c r="AQ7" s="199"/>
      <c r="AR7" s="200" t="str">
        <f>IF(K7=0,"",IF(AQ7=0,"",(AQ7/K7)))</f>
        <v/>
      </c>
      <c r="AS7" s="199"/>
      <c r="AT7" s="201" t="str">
        <f>IFERROR(AS7/AQ7,"-")</f>
        <v>-</v>
      </c>
      <c r="AU7" s="202"/>
      <c r="AV7" s="203" t="str">
        <f>IFERROR(AU7/AQ7,"-")</f>
        <v>-</v>
      </c>
      <c r="AW7" s="204"/>
      <c r="AX7" s="204"/>
      <c r="AY7" s="204"/>
      <c r="AZ7" s="205"/>
      <c r="BA7" s="206" t="str">
        <f>IF(K7=0,"",IF(AZ7=0,"",(AZ7/K7)))</f>
        <v/>
      </c>
      <c r="BB7" s="205"/>
      <c r="BC7" s="207" t="str">
        <f>IFERROR(BB7/AZ7,"-")</f>
        <v>-</v>
      </c>
      <c r="BD7" s="208"/>
      <c r="BE7" s="209" t="str">
        <f>IFERROR(BD7/AZ7,"-")</f>
        <v>-</v>
      </c>
      <c r="BF7" s="210"/>
      <c r="BG7" s="210"/>
      <c r="BH7" s="210"/>
      <c r="BI7" s="211"/>
      <c r="BJ7" s="212" t="str">
        <f>IF(K7=0,"",IF(BI7=0,"",(BI7/K7)))</f>
        <v/>
      </c>
      <c r="BK7" s="213"/>
      <c r="BL7" s="214" t="str">
        <f>IFERROR(BK7/BI7,"-")</f>
        <v>-</v>
      </c>
      <c r="BM7" s="215"/>
      <c r="BN7" s="216" t="str">
        <f>IFERROR(BM7/BI7,"-")</f>
        <v>-</v>
      </c>
      <c r="BO7" s="217"/>
      <c r="BP7" s="217"/>
      <c r="BQ7" s="217"/>
      <c r="BR7" s="218"/>
      <c r="BS7" s="219" t="str">
        <f>IF(K7=0,"",IF(BR7=0,"",(BR7/K7)))</f>
        <v/>
      </c>
      <c r="BT7" s="220"/>
      <c r="BU7" s="221" t="str">
        <f>IFERROR(BT7/BR7,"-")</f>
        <v>-</v>
      </c>
      <c r="BV7" s="222"/>
      <c r="BW7" s="223" t="str">
        <f>IFERROR(BV7/BR7,"-")</f>
        <v>-</v>
      </c>
      <c r="BX7" s="224"/>
      <c r="BY7" s="224"/>
      <c r="BZ7" s="224"/>
      <c r="CA7" s="225"/>
      <c r="CB7" s="226" t="str">
        <f>IF(K7=0,"",IF(CA7=0,"",(CA7/K7)))</f>
        <v/>
      </c>
      <c r="CC7" s="227"/>
      <c r="CD7" s="228" t="str">
        <f>IFERROR(CC7/CA7,"-")</f>
        <v>-</v>
      </c>
      <c r="CE7" s="229"/>
      <c r="CF7" s="230" t="str">
        <f>IFERROR(CE7/CA7,"-")</f>
        <v>-</v>
      </c>
      <c r="CG7" s="231"/>
      <c r="CH7" s="231"/>
      <c r="CI7" s="231"/>
      <c r="CJ7" s="232">
        <v>0</v>
      </c>
      <c r="CK7" s="233"/>
      <c r="CL7" s="233"/>
      <c r="CM7" s="233"/>
      <c r="CN7" s="234" t="str">
        <f>IF(AND(CL7=0,CM7=0),"",IF(AND(CL7&lt;=100000,CM7&lt;=100000),"",IF(CL7/CK7&gt;0.7,"男高",IF(CM7/CK7&gt;0.7,"女高",""))))</f>
        <v/>
      </c>
    </row>
    <row r="8" spans="1:94">
      <c r="A8" s="235"/>
      <c r="B8" s="151"/>
      <c r="C8" s="236"/>
      <c r="D8" s="237"/>
      <c r="E8" s="178"/>
      <c r="F8" s="178"/>
      <c r="G8" s="344"/>
      <c r="H8" s="238"/>
      <c r="I8" s="238"/>
      <c r="J8" s="179"/>
      <c r="K8" s="179"/>
      <c r="L8" s="239"/>
      <c r="M8" s="239"/>
      <c r="N8" s="179"/>
      <c r="O8" s="239"/>
      <c r="P8" s="185"/>
      <c r="Q8" s="185"/>
      <c r="R8" s="185"/>
      <c r="S8" s="348"/>
      <c r="T8" s="348"/>
      <c r="U8" s="348"/>
      <c r="V8" s="348"/>
      <c r="W8" s="239"/>
      <c r="X8" s="172"/>
      <c r="Y8" s="240"/>
      <c r="Z8" s="241"/>
      <c r="AA8" s="240"/>
      <c r="AB8" s="242"/>
      <c r="AC8" s="243"/>
      <c r="AD8" s="244"/>
      <c r="AE8" s="245"/>
      <c r="AF8" s="245"/>
      <c r="AG8" s="245"/>
      <c r="AH8" s="240"/>
      <c r="AI8" s="241"/>
      <c r="AJ8" s="240"/>
      <c r="AK8" s="242"/>
      <c r="AL8" s="243"/>
      <c r="AM8" s="244"/>
      <c r="AN8" s="245"/>
      <c r="AO8" s="245"/>
      <c r="AP8" s="245"/>
      <c r="AQ8" s="240"/>
      <c r="AR8" s="241"/>
      <c r="AS8" s="240"/>
      <c r="AT8" s="242"/>
      <c r="AU8" s="243"/>
      <c r="AV8" s="244"/>
      <c r="AW8" s="245"/>
      <c r="AX8" s="245"/>
      <c r="AY8" s="245"/>
      <c r="AZ8" s="240"/>
      <c r="BA8" s="241"/>
      <c r="BB8" s="240"/>
      <c r="BC8" s="242"/>
      <c r="BD8" s="243"/>
      <c r="BE8" s="244"/>
      <c r="BF8" s="245"/>
      <c r="BG8" s="245"/>
      <c r="BH8" s="245"/>
      <c r="BI8" s="173"/>
      <c r="BJ8" s="246"/>
      <c r="BK8" s="240"/>
      <c r="BL8" s="242"/>
      <c r="BM8" s="243"/>
      <c r="BN8" s="244"/>
      <c r="BO8" s="245"/>
      <c r="BP8" s="245"/>
      <c r="BQ8" s="245"/>
      <c r="BR8" s="173"/>
      <c r="BS8" s="246"/>
      <c r="BT8" s="240"/>
      <c r="BU8" s="242"/>
      <c r="BV8" s="243"/>
      <c r="BW8" s="244"/>
      <c r="BX8" s="245"/>
      <c r="BY8" s="245"/>
      <c r="BZ8" s="245"/>
      <c r="CA8" s="173"/>
      <c r="CB8" s="246"/>
      <c r="CC8" s="240"/>
      <c r="CD8" s="242"/>
      <c r="CE8" s="243"/>
      <c r="CF8" s="244"/>
      <c r="CG8" s="245"/>
      <c r="CH8" s="245"/>
      <c r="CI8" s="245"/>
      <c r="CJ8" s="247"/>
      <c r="CK8" s="243"/>
      <c r="CL8" s="243"/>
      <c r="CM8" s="243"/>
      <c r="CN8" s="248"/>
    </row>
    <row r="9" spans="1:94">
      <c r="A9" s="235"/>
      <c r="B9" s="249"/>
      <c r="C9" s="179"/>
      <c r="D9" s="179"/>
      <c r="E9" s="250"/>
      <c r="F9" s="251"/>
      <c r="G9" s="345"/>
      <c r="H9" s="238"/>
      <c r="I9" s="238"/>
      <c r="J9" s="179"/>
      <c r="K9" s="179"/>
      <c r="L9" s="239"/>
      <c r="M9" s="239"/>
      <c r="N9" s="179"/>
      <c r="O9" s="239"/>
      <c r="P9" s="185"/>
      <c r="Q9" s="185"/>
      <c r="R9" s="185"/>
      <c r="S9" s="348"/>
      <c r="T9" s="348"/>
      <c r="U9" s="348"/>
      <c r="V9" s="348"/>
      <c r="W9" s="239"/>
      <c r="X9" s="252"/>
      <c r="Y9" s="240"/>
      <c r="Z9" s="241"/>
      <c r="AA9" s="240"/>
      <c r="AB9" s="242"/>
      <c r="AC9" s="243"/>
      <c r="AD9" s="244"/>
      <c r="AE9" s="245"/>
      <c r="AF9" s="245"/>
      <c r="AG9" s="245"/>
      <c r="AH9" s="240"/>
      <c r="AI9" s="241"/>
      <c r="AJ9" s="240"/>
      <c r="AK9" s="242"/>
      <c r="AL9" s="243"/>
      <c r="AM9" s="244"/>
      <c r="AN9" s="245"/>
      <c r="AO9" s="245"/>
      <c r="AP9" s="245"/>
      <c r="AQ9" s="240"/>
      <c r="AR9" s="241"/>
      <c r="AS9" s="240"/>
      <c r="AT9" s="242"/>
      <c r="AU9" s="243"/>
      <c r="AV9" s="244"/>
      <c r="AW9" s="245"/>
      <c r="AX9" s="245"/>
      <c r="AY9" s="245"/>
      <c r="AZ9" s="240"/>
      <c r="BA9" s="241"/>
      <c r="BB9" s="240"/>
      <c r="BC9" s="242"/>
      <c r="BD9" s="243"/>
      <c r="BE9" s="244"/>
      <c r="BF9" s="245"/>
      <c r="BG9" s="245"/>
      <c r="BH9" s="245"/>
      <c r="BI9" s="173"/>
      <c r="BJ9" s="246"/>
      <c r="BK9" s="240"/>
      <c r="BL9" s="242"/>
      <c r="BM9" s="243"/>
      <c r="BN9" s="244"/>
      <c r="BO9" s="245"/>
      <c r="BP9" s="245"/>
      <c r="BQ9" s="245"/>
      <c r="BR9" s="173"/>
      <c r="BS9" s="246"/>
      <c r="BT9" s="240"/>
      <c r="BU9" s="242"/>
      <c r="BV9" s="243"/>
      <c r="BW9" s="244"/>
      <c r="BX9" s="245"/>
      <c r="BY9" s="245"/>
      <c r="BZ9" s="245"/>
      <c r="CA9" s="173"/>
      <c r="CB9" s="246"/>
      <c r="CC9" s="240"/>
      <c r="CD9" s="242"/>
      <c r="CE9" s="243"/>
      <c r="CF9" s="244"/>
      <c r="CG9" s="245"/>
      <c r="CH9" s="245"/>
      <c r="CI9" s="245"/>
      <c r="CJ9" s="247"/>
      <c r="CK9" s="243"/>
      <c r="CL9" s="243"/>
      <c r="CM9" s="243"/>
      <c r="CN9" s="248"/>
    </row>
    <row r="10" spans="1:94">
      <c r="A10" s="166">
        <f>Z10</f>
        <v/>
      </c>
      <c r="B10" s="253"/>
      <c r="C10" s="253"/>
      <c r="D10" s="253"/>
      <c r="E10" s="254" t="s">
        <v>229</v>
      </c>
      <c r="F10" s="254"/>
      <c r="G10" s="346">
        <f>SUM(G6:G9)</f>
        <v>15347068</v>
      </c>
      <c r="H10" s="253">
        <f>SUM(H6:H9)</f>
        <v>0</v>
      </c>
      <c r="I10" s="253">
        <f>SUM(I6:I9)</f>
        <v>0</v>
      </c>
      <c r="J10" s="253">
        <f>SUM(J6:J9)</f>
        <v>1105012</v>
      </c>
      <c r="K10" s="253">
        <f>SUM(K6:K9)</f>
        <v>4253</v>
      </c>
      <c r="L10" s="255">
        <f>IFERROR(K10/J10,"-")</f>
        <v>0.0038488269810645</v>
      </c>
      <c r="M10" s="256">
        <f>SUM(M6:M9)</f>
        <v>105</v>
      </c>
      <c r="N10" s="256">
        <f>SUM(N6:N9)</f>
        <v>1712</v>
      </c>
      <c r="O10" s="255">
        <f>IFERROR(M10/K10,"-")</f>
        <v>0.024688455208088</v>
      </c>
      <c r="P10" s="257">
        <f>IFERROR(G10/K10,"-")</f>
        <v>3608.527627557</v>
      </c>
      <c r="Q10" s="258">
        <f>SUM(Q6:Q9)</f>
        <v>560</v>
      </c>
      <c r="R10" s="255">
        <f>IFERROR(Q10/K10,"-")</f>
        <v>0.1316717611098</v>
      </c>
      <c r="S10" s="346">
        <f>SUM(S6:S9)</f>
        <v>27399670</v>
      </c>
      <c r="T10" s="346">
        <f>IFERROR(S10/K10,"-")</f>
        <v>6442.4335762991</v>
      </c>
      <c r="U10" s="346">
        <f>IFERROR(S10/Q10,"-")</f>
        <v>48927.982142857</v>
      </c>
      <c r="V10" s="346">
        <f>S10-G10</f>
        <v>12052602</v>
      </c>
      <c r="W10" s="259">
        <f>S10/G10</f>
        <v>1.7853358048586</v>
      </c>
      <c r="X10" s="260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261"/>
      <c r="AW10" s="261"/>
      <c r="AX10" s="261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261"/>
      <c r="BK10" s="261"/>
      <c r="BL10" s="261"/>
      <c r="BM10" s="261"/>
      <c r="BN10" s="261"/>
      <c r="BO10" s="261"/>
      <c r="BP10" s="261"/>
      <c r="BQ10" s="261"/>
      <c r="BR10" s="261"/>
      <c r="BS10" s="261"/>
      <c r="BT10" s="261"/>
      <c r="BU10" s="261"/>
      <c r="BV10" s="261"/>
      <c r="BW10" s="261"/>
      <c r="BX10" s="261"/>
      <c r="BY10" s="261"/>
      <c r="BZ10" s="261"/>
      <c r="CA10" s="261"/>
      <c r="CB10" s="261"/>
      <c r="CC10" s="261"/>
      <c r="CD10" s="261"/>
      <c r="CE10" s="261"/>
      <c r="CF10" s="261"/>
      <c r="CG10" s="261"/>
      <c r="CH10" s="261"/>
      <c r="CI10" s="261"/>
      <c r="CJ10" s="261"/>
      <c r="CK10" s="261"/>
      <c r="CL10" s="261"/>
      <c r="CM10" s="261"/>
      <c r="CN10" s="2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7" t="s">
        <v>33</v>
      </c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  <c r="BM2" s="307"/>
      <c r="BN2" s="307"/>
      <c r="BO2" s="307"/>
      <c r="BP2" s="307"/>
      <c r="BQ2" s="307"/>
      <c r="BR2" s="307"/>
      <c r="BS2" s="307"/>
      <c r="BT2" s="307"/>
      <c r="BU2" s="307"/>
      <c r="BV2" s="307"/>
      <c r="BW2" s="307"/>
      <c r="BX2" s="307"/>
      <c r="BY2" s="307"/>
      <c r="BZ2" s="307"/>
      <c r="CA2" s="307"/>
      <c r="CB2" s="307"/>
      <c r="CC2" s="307"/>
      <c r="CD2" s="307"/>
      <c r="CE2" s="307"/>
      <c r="CF2" s="307"/>
      <c r="CG2" s="307"/>
      <c r="CH2" s="307"/>
      <c r="CI2" s="307"/>
      <c r="CJ2" s="308" t="s">
        <v>34</v>
      </c>
      <c r="CK2" s="310" t="s">
        <v>35</v>
      </c>
      <c r="CL2" s="313" t="s">
        <v>36</v>
      </c>
      <c r="CM2" s="314"/>
      <c r="CN2" s="315"/>
    </row>
    <row r="3" spans="1:94" customHeight="1" ht="14.25">
      <c r="A3" s="145" t="s">
        <v>230</v>
      </c>
      <c r="B3" s="149"/>
      <c r="C3" s="149"/>
      <c r="D3" s="149"/>
      <c r="E3" s="150"/>
      <c r="F3" s="148"/>
      <c r="G3" s="148"/>
      <c r="H3" s="319" t="s">
        <v>1</v>
      </c>
      <c r="I3" s="320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21" t="s">
        <v>38</v>
      </c>
      <c r="Z3" s="322"/>
      <c r="AA3" s="322"/>
      <c r="AB3" s="322"/>
      <c r="AC3" s="322"/>
      <c r="AD3" s="322"/>
      <c r="AE3" s="322"/>
      <c r="AF3" s="322"/>
      <c r="AG3" s="322"/>
      <c r="AH3" s="323" t="s">
        <v>39</v>
      </c>
      <c r="AI3" s="324"/>
      <c r="AJ3" s="324"/>
      <c r="AK3" s="324"/>
      <c r="AL3" s="324"/>
      <c r="AM3" s="324"/>
      <c r="AN3" s="324"/>
      <c r="AO3" s="324"/>
      <c r="AP3" s="325"/>
      <c r="AQ3" s="326" t="s">
        <v>40</v>
      </c>
      <c r="AR3" s="327"/>
      <c r="AS3" s="327"/>
      <c r="AT3" s="327"/>
      <c r="AU3" s="327"/>
      <c r="AV3" s="327"/>
      <c r="AW3" s="327"/>
      <c r="AX3" s="327"/>
      <c r="AY3" s="328"/>
      <c r="AZ3" s="329" t="s">
        <v>41</v>
      </c>
      <c r="BA3" s="330"/>
      <c r="BB3" s="330"/>
      <c r="BC3" s="330"/>
      <c r="BD3" s="330"/>
      <c r="BE3" s="330"/>
      <c r="BF3" s="330"/>
      <c r="BG3" s="330"/>
      <c r="BH3" s="331"/>
      <c r="BI3" s="316" t="s">
        <v>42</v>
      </c>
      <c r="BJ3" s="317"/>
      <c r="BK3" s="317"/>
      <c r="BL3" s="317"/>
      <c r="BM3" s="317"/>
      <c r="BN3" s="317"/>
      <c r="BO3" s="317"/>
      <c r="BP3" s="317"/>
      <c r="BQ3" s="318"/>
      <c r="BR3" s="297" t="s">
        <v>43</v>
      </c>
      <c r="BS3" s="298"/>
      <c r="BT3" s="298"/>
      <c r="BU3" s="298"/>
      <c r="BV3" s="298"/>
      <c r="BW3" s="298"/>
      <c r="BX3" s="298"/>
      <c r="BY3" s="298"/>
      <c r="BZ3" s="299"/>
      <c r="CA3" s="300" t="s">
        <v>44</v>
      </c>
      <c r="CB3" s="301"/>
      <c r="CC3" s="301"/>
      <c r="CD3" s="301"/>
      <c r="CE3" s="301"/>
      <c r="CF3" s="301"/>
      <c r="CG3" s="301"/>
      <c r="CH3" s="301"/>
      <c r="CI3" s="302"/>
      <c r="CJ3" s="308"/>
      <c r="CK3" s="311"/>
      <c r="CL3" s="303" t="s">
        <v>45</v>
      </c>
      <c r="CM3" s="304"/>
      <c r="CN3" s="305" t="s">
        <v>46</v>
      </c>
    </row>
    <row r="4" spans="1:94">
      <c r="A4" s="151"/>
      <c r="B4" s="152" t="s">
        <v>47</v>
      </c>
      <c r="C4" s="152" t="s">
        <v>199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9"/>
      <c r="CK4" s="312"/>
      <c r="CL4" s="165" t="s">
        <v>63</v>
      </c>
      <c r="CM4" s="165" t="s">
        <v>64</v>
      </c>
      <c r="CN4" s="306"/>
    </row>
    <row r="5" spans="1:94">
      <c r="A5" s="166"/>
      <c r="B5" s="167"/>
      <c r="C5" s="151"/>
      <c r="D5" s="151"/>
      <c r="E5" s="151"/>
      <c r="F5" s="168"/>
      <c r="G5" s="342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7"/>
      <c r="T5" s="347"/>
      <c r="U5" s="347"/>
      <c r="V5" s="347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50" t="s">
        <v>231</v>
      </c>
      <c r="C6" s="350" t="s">
        <v>232</v>
      </c>
      <c r="D6" s="350" t="s">
        <v>233</v>
      </c>
      <c r="E6" s="178" t="s">
        <v>234</v>
      </c>
      <c r="F6" s="178" t="s">
        <v>206</v>
      </c>
      <c r="G6" s="343">
        <v>0</v>
      </c>
      <c r="H6" s="179">
        <v>0</v>
      </c>
      <c r="I6" s="179">
        <v>0</v>
      </c>
      <c r="J6" s="179">
        <v>0</v>
      </c>
      <c r="K6" s="180">
        <v>14</v>
      </c>
      <c r="L6" s="182" t="str">
        <f>IFERROR(K6/J6,"-")</f>
        <v>-</v>
      </c>
      <c r="M6" s="179">
        <v>0</v>
      </c>
      <c r="N6" s="179">
        <v>10</v>
      </c>
      <c r="O6" s="182">
        <f>IFERROR(M6/(K6),"-")</f>
        <v>0</v>
      </c>
      <c r="P6" s="183">
        <f>IFERROR(G6/SUM(K6:K6),"-")</f>
        <v>0</v>
      </c>
      <c r="Q6" s="184">
        <v>1</v>
      </c>
      <c r="R6" s="182">
        <f>IF(K6=0,"-",Q6/K6)</f>
        <v>0.071428571428571</v>
      </c>
      <c r="S6" s="348">
        <v>90000</v>
      </c>
      <c r="T6" s="349">
        <f>IFERROR(S6/K6,"-")</f>
        <v>6428.5714285714</v>
      </c>
      <c r="U6" s="349">
        <f>IFERROR(S6/Q6,"-")</f>
        <v>90000</v>
      </c>
      <c r="V6" s="343">
        <f>SUM(S6:S6)-SUM(G6:G6)</f>
        <v>90000</v>
      </c>
      <c r="W6" s="186" t="str">
        <f>SUM(S6:S6)/SUM(G6:G6)</f>
        <v>0</v>
      </c>
      <c r="Y6" s="187">
        <v>2</v>
      </c>
      <c r="Z6" s="188">
        <f>IF(K6=0,"",IF(Y6=0,"",(Y6/K6)))</f>
        <v>0.14285714285714</v>
      </c>
      <c r="AA6" s="187"/>
      <c r="AB6" s="189">
        <f>IFERROR(AA6/Y6,"-")</f>
        <v>0</v>
      </c>
      <c r="AC6" s="190"/>
      <c r="AD6" s="191">
        <f>IFERROR(AC6/Y6,"-")</f>
        <v>0</v>
      </c>
      <c r="AE6" s="192"/>
      <c r="AF6" s="192"/>
      <c r="AG6" s="192"/>
      <c r="AH6" s="193">
        <v>6</v>
      </c>
      <c r="AI6" s="194">
        <f>IF(K6=0,"",IF(AH6=0,"",(AH6/K6)))</f>
        <v>0.42857142857143</v>
      </c>
      <c r="AJ6" s="193"/>
      <c r="AK6" s="195">
        <f>IFERROR(AJ6/AH6,"-")</f>
        <v>0</v>
      </c>
      <c r="AL6" s="196"/>
      <c r="AM6" s="197">
        <f>IFERROR(AL6/AH6,"-")</f>
        <v>0</v>
      </c>
      <c r="AN6" s="198"/>
      <c r="AO6" s="198"/>
      <c r="AP6" s="198"/>
      <c r="AQ6" s="199">
        <v>4</v>
      </c>
      <c r="AR6" s="200">
        <f>IF(K6=0,"",IF(AQ6=0,"",(AQ6/K6)))</f>
        <v>0.28571428571429</v>
      </c>
      <c r="AS6" s="199"/>
      <c r="AT6" s="201">
        <f>IFERROR(AS6/AQ6,"-")</f>
        <v>0</v>
      </c>
      <c r="AU6" s="202"/>
      <c r="AV6" s="203">
        <f>IFERROR(AU6/AQ6,"-")</f>
        <v>0</v>
      </c>
      <c r="AW6" s="204"/>
      <c r="AX6" s="204"/>
      <c r="AY6" s="204"/>
      <c r="AZ6" s="205"/>
      <c r="BA6" s="206">
        <f>IF(K6=0,"",IF(AZ6=0,"",(AZ6/K6)))</f>
        <v>0</v>
      </c>
      <c r="BB6" s="205"/>
      <c r="BC6" s="207" t="str">
        <f>IFERROR(BB6/AZ6,"-")</f>
        <v>-</v>
      </c>
      <c r="BD6" s="208"/>
      <c r="BE6" s="209" t="str">
        <f>IFERROR(BD6/AZ6,"-")</f>
        <v>-</v>
      </c>
      <c r="BF6" s="210"/>
      <c r="BG6" s="210"/>
      <c r="BH6" s="210"/>
      <c r="BI6" s="211">
        <v>1</v>
      </c>
      <c r="BJ6" s="212">
        <f>IF(K6=0,"",IF(BI6=0,"",(BI6/K6)))</f>
        <v>0.071428571428571</v>
      </c>
      <c r="BK6" s="213"/>
      <c r="BL6" s="214">
        <f>IFERROR(BK6/BI6,"-")</f>
        <v>0</v>
      </c>
      <c r="BM6" s="215"/>
      <c r="BN6" s="216">
        <f>IFERROR(BM6/BI6,"-")</f>
        <v>0</v>
      </c>
      <c r="BO6" s="217"/>
      <c r="BP6" s="217"/>
      <c r="BQ6" s="217"/>
      <c r="BR6" s="218">
        <v>1</v>
      </c>
      <c r="BS6" s="219">
        <f>IF(K6=0,"",IF(BR6=0,"",(BR6/K6)))</f>
        <v>0.071428571428571</v>
      </c>
      <c r="BT6" s="220">
        <v>1</v>
      </c>
      <c r="BU6" s="221">
        <f>IFERROR(BT6/BR6,"-")</f>
        <v>1</v>
      </c>
      <c r="BV6" s="222">
        <v>90000</v>
      </c>
      <c r="BW6" s="223">
        <f>IFERROR(BV6/BR6,"-")</f>
        <v>90000</v>
      </c>
      <c r="BX6" s="224"/>
      <c r="BY6" s="224"/>
      <c r="BZ6" s="224">
        <v>1</v>
      </c>
      <c r="CA6" s="225"/>
      <c r="CB6" s="226">
        <f>IF(K6=0,"",IF(CA6=0,"",(CA6/K6)))</f>
        <v>0</v>
      </c>
      <c r="CC6" s="227"/>
      <c r="CD6" s="228" t="str">
        <f>IFERROR(CC6/CA6,"-")</f>
        <v>-</v>
      </c>
      <c r="CE6" s="229"/>
      <c r="CF6" s="230" t="str">
        <f>IFERROR(CE6/CA6,"-")</f>
        <v>-</v>
      </c>
      <c r="CG6" s="231"/>
      <c r="CH6" s="231"/>
      <c r="CI6" s="231"/>
      <c r="CJ6" s="232">
        <v>1</v>
      </c>
      <c r="CK6" s="233">
        <v>90000</v>
      </c>
      <c r="CL6" s="233">
        <v>90000</v>
      </c>
      <c r="CM6" s="233"/>
      <c r="CN6" s="234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50" t="s">
        <v>235</v>
      </c>
      <c r="C7" s="350" t="s">
        <v>232</v>
      </c>
      <c r="D7" s="350" t="s">
        <v>233</v>
      </c>
      <c r="E7" s="178" t="s">
        <v>236</v>
      </c>
      <c r="F7" s="178" t="s">
        <v>206</v>
      </c>
      <c r="G7" s="343">
        <v>0</v>
      </c>
      <c r="H7" s="179">
        <v>0</v>
      </c>
      <c r="I7" s="179">
        <v>0</v>
      </c>
      <c r="J7" s="179">
        <v>0</v>
      </c>
      <c r="K7" s="180">
        <v>93</v>
      </c>
      <c r="L7" s="182" t="str">
        <f>IFERROR(K7/J7,"-")</f>
        <v>-</v>
      </c>
      <c r="M7" s="179">
        <v>1</v>
      </c>
      <c r="N7" s="179">
        <v>23</v>
      </c>
      <c r="O7" s="182">
        <f>IFERROR(M7/(K7),"-")</f>
        <v>0.010752688172043</v>
      </c>
      <c r="P7" s="183">
        <f>IFERROR(G7/SUM(K7:K7),"-")</f>
        <v>0</v>
      </c>
      <c r="Q7" s="184">
        <v>7</v>
      </c>
      <c r="R7" s="182">
        <f>IF(K7=0,"-",Q7/K7)</f>
        <v>0.075268817204301</v>
      </c>
      <c r="S7" s="348">
        <v>230400</v>
      </c>
      <c r="T7" s="349">
        <f>IFERROR(S7/K7,"-")</f>
        <v>2477.4193548387</v>
      </c>
      <c r="U7" s="349">
        <f>IFERROR(S7/Q7,"-")</f>
        <v>32914.285714286</v>
      </c>
      <c r="V7" s="343">
        <f>SUM(S7:S7)-SUM(G7:G7)</f>
        <v>230400</v>
      </c>
      <c r="W7" s="186" t="str">
        <f>SUM(S7:S7)/SUM(G7:G7)</f>
        <v>0</v>
      </c>
      <c r="Y7" s="187">
        <v>15</v>
      </c>
      <c r="Z7" s="188">
        <f>IF(K7=0,"",IF(Y7=0,"",(Y7/K7)))</f>
        <v>0.16129032258065</v>
      </c>
      <c r="AA7" s="187"/>
      <c r="AB7" s="189">
        <f>IFERROR(AA7/Y7,"-")</f>
        <v>0</v>
      </c>
      <c r="AC7" s="190"/>
      <c r="AD7" s="191">
        <f>IFERROR(AC7/Y7,"-")</f>
        <v>0</v>
      </c>
      <c r="AE7" s="192"/>
      <c r="AF7" s="192"/>
      <c r="AG7" s="192"/>
      <c r="AH7" s="193">
        <v>36</v>
      </c>
      <c r="AI7" s="194">
        <f>IF(K7=0,"",IF(AH7=0,"",(AH7/K7)))</f>
        <v>0.38709677419355</v>
      </c>
      <c r="AJ7" s="193">
        <v>1</v>
      </c>
      <c r="AK7" s="195">
        <f>IFERROR(AJ7/AH7,"-")</f>
        <v>0.027777777777778</v>
      </c>
      <c r="AL7" s="196">
        <v>13000</v>
      </c>
      <c r="AM7" s="197">
        <f>IFERROR(AL7/AH7,"-")</f>
        <v>361.11111111111</v>
      </c>
      <c r="AN7" s="198"/>
      <c r="AO7" s="198"/>
      <c r="AP7" s="198">
        <v>1</v>
      </c>
      <c r="AQ7" s="199">
        <v>12</v>
      </c>
      <c r="AR7" s="200">
        <f>IF(K7=0,"",IF(AQ7=0,"",(AQ7/K7)))</f>
        <v>0.12903225806452</v>
      </c>
      <c r="AS7" s="199">
        <v>1</v>
      </c>
      <c r="AT7" s="201">
        <f>IFERROR(AS7/AQ7,"-")</f>
        <v>0.083333333333333</v>
      </c>
      <c r="AU7" s="202">
        <v>21000</v>
      </c>
      <c r="AV7" s="203">
        <f>IFERROR(AU7/AQ7,"-")</f>
        <v>1750</v>
      </c>
      <c r="AW7" s="204"/>
      <c r="AX7" s="204"/>
      <c r="AY7" s="204">
        <v>1</v>
      </c>
      <c r="AZ7" s="205">
        <v>15</v>
      </c>
      <c r="BA7" s="206">
        <f>IF(K7=0,"",IF(AZ7=0,"",(AZ7/K7)))</f>
        <v>0.16129032258065</v>
      </c>
      <c r="BB7" s="205"/>
      <c r="BC7" s="207">
        <f>IFERROR(BB7/AZ7,"-")</f>
        <v>0</v>
      </c>
      <c r="BD7" s="208"/>
      <c r="BE7" s="209">
        <f>IFERROR(BD7/AZ7,"-")</f>
        <v>0</v>
      </c>
      <c r="BF7" s="210"/>
      <c r="BG7" s="210"/>
      <c r="BH7" s="210"/>
      <c r="BI7" s="211">
        <v>13</v>
      </c>
      <c r="BJ7" s="212">
        <f>IF(K7=0,"",IF(BI7=0,"",(BI7/K7)))</f>
        <v>0.13978494623656</v>
      </c>
      <c r="BK7" s="213">
        <v>4</v>
      </c>
      <c r="BL7" s="214">
        <f>IFERROR(BK7/BI7,"-")</f>
        <v>0.30769230769231</v>
      </c>
      <c r="BM7" s="215">
        <v>193400</v>
      </c>
      <c r="BN7" s="216">
        <f>IFERROR(BM7/BI7,"-")</f>
        <v>14876.923076923</v>
      </c>
      <c r="BO7" s="217">
        <v>3</v>
      </c>
      <c r="BP7" s="217"/>
      <c r="BQ7" s="217">
        <v>1</v>
      </c>
      <c r="BR7" s="218">
        <v>2</v>
      </c>
      <c r="BS7" s="219">
        <f>IF(K7=0,"",IF(BR7=0,"",(BR7/K7)))</f>
        <v>0.021505376344086</v>
      </c>
      <c r="BT7" s="220">
        <v>1</v>
      </c>
      <c r="BU7" s="221">
        <f>IFERROR(BT7/BR7,"-")</f>
        <v>0.5</v>
      </c>
      <c r="BV7" s="222">
        <v>3000</v>
      </c>
      <c r="BW7" s="223">
        <f>IFERROR(BV7/BR7,"-")</f>
        <v>1500</v>
      </c>
      <c r="BX7" s="224">
        <v>1</v>
      </c>
      <c r="BY7" s="224"/>
      <c r="BZ7" s="224"/>
      <c r="CA7" s="225"/>
      <c r="CB7" s="226">
        <f>IF(K7=0,"",IF(CA7=0,"",(CA7/K7)))</f>
        <v>0</v>
      </c>
      <c r="CC7" s="227"/>
      <c r="CD7" s="228" t="str">
        <f>IFERROR(CC7/CA7,"-")</f>
        <v>-</v>
      </c>
      <c r="CE7" s="229"/>
      <c r="CF7" s="230" t="str">
        <f>IFERROR(CE7/CA7,"-")</f>
        <v>-</v>
      </c>
      <c r="CG7" s="231"/>
      <c r="CH7" s="231"/>
      <c r="CI7" s="231"/>
      <c r="CJ7" s="232">
        <v>7</v>
      </c>
      <c r="CK7" s="233">
        <v>230400</v>
      </c>
      <c r="CL7" s="233">
        <v>186400</v>
      </c>
      <c r="CM7" s="233">
        <v>1000</v>
      </c>
      <c r="CN7" s="234" t="str">
        <f>IF(AND(CL7=0,CM7=0),"",IF(AND(CL7&lt;=100000,CM7&lt;=100000),"",IF(CL7/CK7&gt;0.7,"男高",IF(CM7/CK7&gt;0.7,"女高",""))))</f>
        <v>男高</v>
      </c>
    </row>
    <row r="8" spans="1:94">
      <c r="A8" s="235"/>
      <c r="B8" s="151"/>
      <c r="C8" s="236"/>
      <c r="D8" s="237"/>
      <c r="E8" s="178"/>
      <c r="F8" s="178"/>
      <c r="G8" s="344"/>
      <c r="H8" s="238"/>
      <c r="I8" s="238"/>
      <c r="J8" s="179"/>
      <c r="K8" s="179"/>
      <c r="L8" s="239"/>
      <c r="M8" s="239"/>
      <c r="N8" s="179"/>
      <c r="O8" s="239"/>
      <c r="P8" s="185"/>
      <c r="Q8" s="185"/>
      <c r="R8" s="185"/>
      <c r="S8" s="348"/>
      <c r="T8" s="348"/>
      <c r="U8" s="348"/>
      <c r="V8" s="348"/>
      <c r="W8" s="239"/>
      <c r="X8" s="172"/>
      <c r="Y8" s="240"/>
      <c r="Z8" s="241"/>
      <c r="AA8" s="240"/>
      <c r="AB8" s="242"/>
      <c r="AC8" s="243"/>
      <c r="AD8" s="244"/>
      <c r="AE8" s="245"/>
      <c r="AF8" s="245"/>
      <c r="AG8" s="245"/>
      <c r="AH8" s="240"/>
      <c r="AI8" s="241"/>
      <c r="AJ8" s="240"/>
      <c r="AK8" s="242"/>
      <c r="AL8" s="243"/>
      <c r="AM8" s="244"/>
      <c r="AN8" s="245"/>
      <c r="AO8" s="245"/>
      <c r="AP8" s="245"/>
      <c r="AQ8" s="240"/>
      <c r="AR8" s="241"/>
      <c r="AS8" s="240"/>
      <c r="AT8" s="242"/>
      <c r="AU8" s="243"/>
      <c r="AV8" s="244"/>
      <c r="AW8" s="245"/>
      <c r="AX8" s="245"/>
      <c r="AY8" s="245"/>
      <c r="AZ8" s="240"/>
      <c r="BA8" s="241"/>
      <c r="BB8" s="240"/>
      <c r="BC8" s="242"/>
      <c r="BD8" s="243"/>
      <c r="BE8" s="244"/>
      <c r="BF8" s="245"/>
      <c r="BG8" s="245"/>
      <c r="BH8" s="245"/>
      <c r="BI8" s="173"/>
      <c r="BJ8" s="246"/>
      <c r="BK8" s="240"/>
      <c r="BL8" s="242"/>
      <c r="BM8" s="243"/>
      <c r="BN8" s="244"/>
      <c r="BO8" s="245"/>
      <c r="BP8" s="245"/>
      <c r="BQ8" s="245"/>
      <c r="BR8" s="173"/>
      <c r="BS8" s="246"/>
      <c r="BT8" s="240"/>
      <c r="BU8" s="242"/>
      <c r="BV8" s="243"/>
      <c r="BW8" s="244"/>
      <c r="BX8" s="245"/>
      <c r="BY8" s="245"/>
      <c r="BZ8" s="245"/>
      <c r="CA8" s="173"/>
      <c r="CB8" s="246"/>
      <c r="CC8" s="240"/>
      <c r="CD8" s="242"/>
      <c r="CE8" s="243"/>
      <c r="CF8" s="244"/>
      <c r="CG8" s="245"/>
      <c r="CH8" s="245"/>
      <c r="CI8" s="245"/>
      <c r="CJ8" s="247"/>
      <c r="CK8" s="243"/>
      <c r="CL8" s="243"/>
      <c r="CM8" s="243"/>
      <c r="CN8" s="248"/>
    </row>
    <row r="9" spans="1:94">
      <c r="A9" s="235"/>
      <c r="B9" s="249"/>
      <c r="C9" s="179"/>
      <c r="D9" s="179"/>
      <c r="E9" s="250"/>
      <c r="F9" s="251"/>
      <c r="G9" s="345"/>
      <c r="H9" s="238"/>
      <c r="I9" s="238"/>
      <c r="J9" s="179"/>
      <c r="K9" s="179"/>
      <c r="L9" s="239"/>
      <c r="M9" s="239"/>
      <c r="N9" s="179"/>
      <c r="O9" s="239"/>
      <c r="P9" s="185"/>
      <c r="Q9" s="185"/>
      <c r="R9" s="185"/>
      <c r="S9" s="348"/>
      <c r="T9" s="348"/>
      <c r="U9" s="348"/>
      <c r="V9" s="348"/>
      <c r="W9" s="239"/>
      <c r="X9" s="252"/>
      <c r="Y9" s="240"/>
      <c r="Z9" s="241"/>
      <c r="AA9" s="240"/>
      <c r="AB9" s="242"/>
      <c r="AC9" s="243"/>
      <c r="AD9" s="244"/>
      <c r="AE9" s="245"/>
      <c r="AF9" s="245"/>
      <c r="AG9" s="245"/>
      <c r="AH9" s="240"/>
      <c r="AI9" s="241"/>
      <c r="AJ9" s="240"/>
      <c r="AK9" s="242"/>
      <c r="AL9" s="243"/>
      <c r="AM9" s="244"/>
      <c r="AN9" s="245"/>
      <c r="AO9" s="245"/>
      <c r="AP9" s="245"/>
      <c r="AQ9" s="240"/>
      <c r="AR9" s="241"/>
      <c r="AS9" s="240"/>
      <c r="AT9" s="242"/>
      <c r="AU9" s="243"/>
      <c r="AV9" s="244"/>
      <c r="AW9" s="245"/>
      <c r="AX9" s="245"/>
      <c r="AY9" s="245"/>
      <c r="AZ9" s="240"/>
      <c r="BA9" s="241"/>
      <c r="BB9" s="240"/>
      <c r="BC9" s="242"/>
      <c r="BD9" s="243"/>
      <c r="BE9" s="244"/>
      <c r="BF9" s="245"/>
      <c r="BG9" s="245"/>
      <c r="BH9" s="245"/>
      <c r="BI9" s="173"/>
      <c r="BJ9" s="246"/>
      <c r="BK9" s="240"/>
      <c r="BL9" s="242"/>
      <c r="BM9" s="243"/>
      <c r="BN9" s="244"/>
      <c r="BO9" s="245"/>
      <c r="BP9" s="245"/>
      <c r="BQ9" s="245"/>
      <c r="BR9" s="173"/>
      <c r="BS9" s="246"/>
      <c r="BT9" s="240"/>
      <c r="BU9" s="242"/>
      <c r="BV9" s="243"/>
      <c r="BW9" s="244"/>
      <c r="BX9" s="245"/>
      <c r="BY9" s="245"/>
      <c r="BZ9" s="245"/>
      <c r="CA9" s="173"/>
      <c r="CB9" s="246"/>
      <c r="CC9" s="240"/>
      <c r="CD9" s="242"/>
      <c r="CE9" s="243"/>
      <c r="CF9" s="244"/>
      <c r="CG9" s="245"/>
      <c r="CH9" s="245"/>
      <c r="CI9" s="245"/>
      <c r="CJ9" s="247"/>
      <c r="CK9" s="243"/>
      <c r="CL9" s="243"/>
      <c r="CM9" s="243"/>
      <c r="CN9" s="248"/>
    </row>
    <row r="10" spans="1:94">
      <c r="A10" s="166">
        <f>Z10</f>
        <v/>
      </c>
      <c r="B10" s="253"/>
      <c r="C10" s="253"/>
      <c r="D10" s="253"/>
      <c r="E10" s="254" t="s">
        <v>237</v>
      </c>
      <c r="F10" s="254"/>
      <c r="G10" s="346">
        <f>SUM(G6:G9)</f>
        <v>0</v>
      </c>
      <c r="H10" s="253">
        <f>SUM(H6:H9)</f>
        <v>0</v>
      </c>
      <c r="I10" s="253">
        <f>SUM(I6:I9)</f>
        <v>0</v>
      </c>
      <c r="J10" s="253">
        <f>SUM(J6:J9)</f>
        <v>0</v>
      </c>
      <c r="K10" s="253">
        <f>SUM(K6:K9)</f>
        <v>107</v>
      </c>
      <c r="L10" s="255" t="str">
        <f>IFERROR(K10/J10,"-")</f>
        <v>-</v>
      </c>
      <c r="M10" s="256">
        <f>SUM(M6:M9)</f>
        <v>1</v>
      </c>
      <c r="N10" s="256">
        <f>SUM(N6:N9)</f>
        <v>33</v>
      </c>
      <c r="O10" s="255">
        <f>IFERROR(M10/K10,"-")</f>
        <v>0.0093457943925234</v>
      </c>
      <c r="P10" s="257">
        <f>IFERROR(G10/K10,"-")</f>
        <v>0</v>
      </c>
      <c r="Q10" s="258">
        <f>SUM(Q6:Q9)</f>
        <v>8</v>
      </c>
      <c r="R10" s="255">
        <f>IFERROR(Q10/K10,"-")</f>
        <v>0.074766355140187</v>
      </c>
      <c r="S10" s="346">
        <f>SUM(S6:S9)</f>
        <v>320400</v>
      </c>
      <c r="T10" s="346">
        <f>IFERROR(S10/K10,"-")</f>
        <v>2994.3925233645</v>
      </c>
      <c r="U10" s="346">
        <f>IFERROR(S10/Q10,"-")</f>
        <v>40050</v>
      </c>
      <c r="V10" s="346">
        <f>S10-G10</f>
        <v>320400</v>
      </c>
      <c r="W10" s="259" t="str">
        <f>S10/G10</f>
        <v>0</v>
      </c>
      <c r="X10" s="260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261"/>
      <c r="AW10" s="261"/>
      <c r="AX10" s="261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261"/>
      <c r="BK10" s="261"/>
      <c r="BL10" s="261"/>
      <c r="BM10" s="261"/>
      <c r="BN10" s="261"/>
      <c r="BO10" s="261"/>
      <c r="BP10" s="261"/>
      <c r="BQ10" s="261"/>
      <c r="BR10" s="261"/>
      <c r="BS10" s="261"/>
      <c r="BT10" s="261"/>
      <c r="BU10" s="261"/>
      <c r="BV10" s="261"/>
      <c r="BW10" s="261"/>
      <c r="BX10" s="261"/>
      <c r="BY10" s="261"/>
      <c r="BZ10" s="261"/>
      <c r="CA10" s="261"/>
      <c r="CB10" s="261"/>
      <c r="CC10" s="261"/>
      <c r="CD10" s="261"/>
      <c r="CE10" s="261"/>
      <c r="CF10" s="261"/>
      <c r="CG10" s="261"/>
      <c r="CH10" s="261"/>
      <c r="CI10" s="261"/>
      <c r="CJ10" s="261"/>
      <c r="CK10" s="261"/>
      <c r="CL10" s="261"/>
      <c r="CM10" s="261"/>
      <c r="CN10" s="2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