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<sst xmlns="http://schemas.openxmlformats.org/spreadsheetml/2006/main" uniqueCount="158">
  <si>
    <t>02月</t>
  </si>
  <si>
    <t>オレンジ</t>
  </si>
  <si>
    <t>最終更新日</t>
  </si>
  <si>
    <t>05月29日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</si>
  <si>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</si>
  <si>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</si>
  <si>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</si>
  <si>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</si>
  <si>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</si>
  <si>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</si>
  <si>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</si>
  <si>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</si>
  <si>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</si>
  <si>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</si>
  <si>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</si>
  <si>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</si>
  <si>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</si>
  <si>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</si>
  <si>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</si>
  <si>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</si>
  <si>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</si>
  <si>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</si>
  <si>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</si>
  <si>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</si>
  <si>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</si>
  <si>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</si>
  <si>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</si>
  <si>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</si>
  <si>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</si>
  <si>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</si>
  <si>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</si>
  <si>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</si>
  <si>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</si>
  <si>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</si>
  <si>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</si>
  <si>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</si>
  <si>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</si>
  <si>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</si>
  <si>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</si>
  <si>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</si>
  <si>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</si>
  <si>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</si>
  <si>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</si>
  <si>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</si>
  <si>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</si>
  <si>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</si>
  <si>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</si>
  <si>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</si>
  <si>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</si>
  <si>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</si>
  <si>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</si>
  <si>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</si>
  <si>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</si>
  <si>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</si>
  <si>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</si>
  <si>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</si>
  <si>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</si>
  <si>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ks985</t>
  </si>
  <si>
    <t>インターカラー</t>
  </si>
  <si>
    <t>DVDパッケージ＿ストーリー版（黒木玲香）</t>
  </si>
  <si>
    <t>え美熟女が</t>
  </si>
  <si>
    <t>TOP</t>
  </si>
  <si>
    <t>東スポ</t>
  </si>
  <si>
    <t>4C終面全5段</t>
  </si>
  <si>
    <t>2月08日(木)</t>
  </si>
  <si>
    <t>ks986</t>
  </si>
  <si>
    <t>空電</t>
  </si>
  <si>
    <t>ks987</t>
  </si>
  <si>
    <t>再婚&amp;理解者版（黒木玲香）</t>
  </si>
  <si>
    <t>再婚&amp;理解者</t>
  </si>
  <si>
    <t>中京スポーツ</t>
  </si>
  <si>
    <t>ks988</t>
  </si>
  <si>
    <t>ks989</t>
  </si>
  <si>
    <t>デリヘル版3（黒木玲香）</t>
  </si>
  <si>
    <t>中年の楽園好みの熟女と出会い放題</t>
  </si>
  <si>
    <t>大スポ</t>
  </si>
  <si>
    <t>ks990</t>
  </si>
  <si>
    <t>ks991</t>
  </si>
  <si>
    <t>コンパニオン版（黒木玲香）</t>
  </si>
  <si>
    <t>人生で一度は訪れたい出会いの老舗〇〇</t>
  </si>
  <si>
    <t>九スポ</t>
  </si>
  <si>
    <t>2月13日(火)</t>
  </si>
  <si>
    <t>ks992</t>
  </si>
  <si>
    <t>ks993</t>
  </si>
  <si>
    <t>雑誌版SPA（黒木玲香）</t>
  </si>
  <si>
    <t>マカより効果的エロい熟女が誘ってくる魅力的なサイト</t>
  </si>
  <si>
    <t>2月22日(木)</t>
  </si>
  <si>
    <t>ks994</t>
  </si>
  <si>
    <t>ks995</t>
  </si>
  <si>
    <t>いろいろな疑問版（黒木玲香）</t>
  </si>
  <si>
    <t>登録すればわかります</t>
  </si>
  <si>
    <t>ks996</t>
  </si>
  <si>
    <t>ks997</t>
  </si>
  <si>
    <t>デリヘル版2（黒木玲香）</t>
  </si>
  <si>
    <t>もう50代の熟女だけど</t>
  </si>
  <si>
    <t>ks998</t>
  </si>
  <si>
    <t>ks999</t>
  </si>
  <si>
    <t>右女9（黒木玲香）</t>
  </si>
  <si>
    <t>中年の男女が出会える昭和世代専門の出会い場</t>
  </si>
  <si>
    <t>2月25日(日)</t>
  </si>
  <si>
    <t>ks1000</t>
  </si>
  <si>
    <t>ks1001</t>
  </si>
  <si>
    <t>スポニチ西部</t>
  </si>
  <si>
    <t>全5段つかみ20段保証</t>
  </si>
  <si>
    <t>20段保証</t>
  </si>
  <si>
    <t>ks1002</t>
  </si>
  <si>
    <t>ks1003</t>
  </si>
  <si>
    <t>ks1004</t>
  </si>
  <si>
    <t>ks1005</t>
  </si>
  <si>
    <t>ks1006</t>
  </si>
  <si>
    <t>ks1007</t>
  </si>
  <si>
    <t>ks1008</t>
  </si>
  <si>
    <t>ks1009</t>
  </si>
  <si>
    <t>旧デイリー版（黒木玲香）</t>
  </si>
  <si>
    <t>スポーツ報知関西　1回目</t>
  </si>
  <si>
    <t>4C終面雑報</t>
  </si>
  <si>
    <t>2月04日(日)</t>
  </si>
  <si>
    <t>ks1010</t>
  </si>
  <si>
    <t>スポーツ報知関西　2回目</t>
  </si>
  <si>
    <t>2月05日(月)</t>
  </si>
  <si>
    <t>ks1011</t>
  </si>
  <si>
    <t>スポーツ報知関西　3回目</t>
  </si>
  <si>
    <t>2月07日(水)</t>
  </si>
  <si>
    <t>ks1012</t>
  </si>
  <si>
    <t>男性募集版（黒木玲香）</t>
  </si>
  <si>
    <t>50代以上の男性大募集</t>
  </si>
  <si>
    <t>スポーツ報知関西　4回目</t>
  </si>
  <si>
    <t>ks1013</t>
  </si>
  <si>
    <t>スポーツ報知関西　5回目</t>
  </si>
  <si>
    <t>2月09日(金)</t>
  </si>
  <si>
    <t>ks1014</t>
  </si>
  <si>
    <t>スポーツ報知関西　6回目</t>
  </si>
  <si>
    <t>2月10日(土)</t>
  </si>
  <si>
    <t>ks1015</t>
  </si>
  <si>
    <t>スポーツ報知関西　7回目</t>
  </si>
  <si>
    <t>2月11日(日)</t>
  </si>
  <si>
    <t>ks1016</t>
  </si>
  <si>
    <t>スポーツ報知関西　8回目</t>
  </si>
  <si>
    <t>2月12日(月)</t>
  </si>
  <si>
    <t>ks1017</t>
  </si>
  <si>
    <t>スポーツ報知関西　9回目</t>
  </si>
  <si>
    <t>2月14日(水)</t>
  </si>
  <si>
    <t>ks1018</t>
  </si>
  <si>
    <t>スポーツ報知関西　10回目</t>
  </si>
  <si>
    <t>2月15日(木)</t>
  </si>
  <si>
    <t>ks1019</t>
  </si>
  <si>
    <t>スポーツ報知関西　11回目</t>
  </si>
  <si>
    <t>2月16日(金)</t>
  </si>
  <si>
    <t>ks1020</t>
  </si>
  <si>
    <t>スポーツ報知関西　12回目</t>
  </si>
  <si>
    <t>2月17日(土)</t>
  </si>
  <si>
    <t>ks1021</t>
  </si>
  <si>
    <t>スポーツ報知関西　13回目</t>
  </si>
  <si>
    <t>2月18日(日)</t>
  </si>
  <si>
    <t>ks1022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</si>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</sst>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2.8127083333333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240000</v>
      </c>
      <c r="L6" s="79">
        <v>10</v>
      </c>
      <c r="M6" s="79">
        <v>0</v>
      </c>
      <c r="N6" s="79">
        <v>21</v>
      </c>
      <c r="O6" s="88">
        <v>3</v>
      </c>
      <c r="P6" s="89">
        <v>0</v>
      </c>
      <c r="Q6" s="90">
        <f>O6+P6</f>
        <v>3</v>
      </c>
      <c r="R6" s="80">
        <f>IFERROR(Q6/N6,"-")</f>
        <v>0.14285714285714</v>
      </c>
      <c r="S6" s="79">
        <v>0</v>
      </c>
      <c r="T6" s="79">
        <v>1</v>
      </c>
      <c r="U6" s="80">
        <f>IFERROR(T6/(Q6),"-")</f>
        <v>0.33333333333333</v>
      </c>
      <c r="V6" s="81">
        <f>IFERROR(K6/SUM(Q6:Q21),"-")</f>
        <v>7272.7272727273</v>
      </c>
      <c r="W6" s="82">
        <v>1</v>
      </c>
      <c r="X6" s="80">
        <f>IF(Q6=0,"-",W6/Q6)</f>
        <v>0.33333333333333</v>
      </c>
      <c r="Y6" s="181">
        <v>3000</v>
      </c>
      <c r="Z6" s="182">
        <f>IFERROR(Y6/Q6,"-")</f>
        <v>1000</v>
      </c>
      <c r="AA6" s="182">
        <f>IFERROR(Y6/W6,"-")</f>
        <v>3000</v>
      </c>
      <c r="AB6" s="176">
        <f>SUM(Y6:Y21)-SUM(K6:K21)</f>
        <v>435050</v>
      </c>
      <c r="AC6" s="83">
        <f>SUM(Y6:Y21)/SUM(K6:K21)</f>
        <v>2.8127083333333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0.33333333333333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0.66666666666667</v>
      </c>
      <c r="BZ6" s="125">
        <v>1</v>
      </c>
      <c r="CA6" s="126">
        <f>IFERROR(BZ6/BX6,"-")</f>
        <v>0.5</v>
      </c>
      <c r="CB6" s="127">
        <v>3000</v>
      </c>
      <c r="CC6" s="128">
        <f>IFERROR(CB6/BX6,"-")</f>
        <v>1500</v>
      </c>
      <c r="CD6" s="129">
        <v>1</v>
      </c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3000</v>
      </c>
      <c r="CR6" s="138">
        <v>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14</v>
      </c>
      <c r="M7" s="79">
        <v>10</v>
      </c>
      <c r="N7" s="79">
        <v>10</v>
      </c>
      <c r="O7" s="88">
        <v>3</v>
      </c>
      <c r="P7" s="89">
        <v>0</v>
      </c>
      <c r="Q7" s="90">
        <f>O7+P7</f>
        <v>3</v>
      </c>
      <c r="R7" s="80">
        <f>IFERROR(Q7/N7,"-")</f>
        <v>0.3</v>
      </c>
      <c r="S7" s="79">
        <v>1</v>
      </c>
      <c r="T7" s="79">
        <v>0</v>
      </c>
      <c r="U7" s="80">
        <f>IFERROR(T7/(Q7),"-")</f>
        <v>0</v>
      </c>
      <c r="V7" s="81"/>
      <c r="W7" s="82">
        <v>1</v>
      </c>
      <c r="X7" s="80">
        <f>IF(Q7=0,"-",W7/Q7)</f>
        <v>0.33333333333333</v>
      </c>
      <c r="Y7" s="181">
        <v>165000</v>
      </c>
      <c r="Z7" s="182">
        <f>IFERROR(Y7/Q7,"-")</f>
        <v>55000</v>
      </c>
      <c r="AA7" s="182">
        <f>IFERROR(Y7/W7,"-")</f>
        <v>165000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0.33333333333333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1</v>
      </c>
      <c r="BP7" s="117">
        <f>IF(Q7=0,"",IF(BO7=0,"",(BO7/Q7)))</f>
        <v>0.33333333333333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>
        <v>1</v>
      </c>
      <c r="CH7" s="131">
        <f>IF(Q7=0,"",IF(CG7=0,"",(CG7/Q7)))</f>
        <v>0.33333333333333</v>
      </c>
      <c r="CI7" s="132">
        <v>1</v>
      </c>
      <c r="CJ7" s="133">
        <f>IFERROR(CI7/CG7,"-")</f>
        <v>1</v>
      </c>
      <c r="CK7" s="134">
        <v>165000</v>
      </c>
      <c r="CL7" s="135">
        <f>IFERROR(CK7/CG7,"-")</f>
        <v>165000</v>
      </c>
      <c r="CM7" s="136"/>
      <c r="CN7" s="136"/>
      <c r="CO7" s="136">
        <v>1</v>
      </c>
      <c r="CP7" s="137">
        <v>1</v>
      </c>
      <c r="CQ7" s="138">
        <v>165000</v>
      </c>
      <c r="CR7" s="138">
        <v>165000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63</v>
      </c>
      <c r="J8" s="87" t="s">
        <v>64</v>
      </c>
      <c r="K8" s="176"/>
      <c r="L8" s="79">
        <v>4</v>
      </c>
      <c r="M8" s="79">
        <v>0</v>
      </c>
      <c r="N8" s="79">
        <v>15</v>
      </c>
      <c r="O8" s="88">
        <v>2</v>
      </c>
      <c r="P8" s="89">
        <v>0</v>
      </c>
      <c r="Q8" s="90">
        <f>O8+P8</f>
        <v>2</v>
      </c>
      <c r="R8" s="80">
        <f>IFERROR(Q8/N8,"-")</f>
        <v>0.13333333333333</v>
      </c>
      <c r="S8" s="79">
        <v>0</v>
      </c>
      <c r="T8" s="79">
        <v>1</v>
      </c>
      <c r="U8" s="80">
        <f>IFERROR(T8/(Q8),"-")</f>
        <v>0.5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5</v>
      </c>
      <c r="M9" s="79">
        <v>5</v>
      </c>
      <c r="N9" s="79">
        <v>2</v>
      </c>
      <c r="O9" s="88">
        <v>2</v>
      </c>
      <c r="P9" s="89">
        <v>0</v>
      </c>
      <c r="Q9" s="90">
        <f>O9+P9</f>
        <v>2</v>
      </c>
      <c r="R9" s="80">
        <f>IFERROR(Q9/N9,"-")</f>
        <v>1</v>
      </c>
      <c r="S9" s="79">
        <v>1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0.5</v>
      </c>
      <c r="Y9" s="181">
        <v>18000</v>
      </c>
      <c r="Z9" s="182">
        <f>IFERROR(Y9/Q9,"-")</f>
        <v>9000</v>
      </c>
      <c r="AA9" s="182">
        <f>IFERROR(Y9/W9,"-")</f>
        <v>18000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0.5</v>
      </c>
      <c r="BZ9" s="125">
        <v>1</v>
      </c>
      <c r="CA9" s="126">
        <f>IFERROR(BZ9/BX9,"-")</f>
        <v>1</v>
      </c>
      <c r="CB9" s="127">
        <v>18000</v>
      </c>
      <c r="CC9" s="128">
        <f>IFERROR(CB9/BX9,"-")</f>
        <v>18000</v>
      </c>
      <c r="CD9" s="129"/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18000</v>
      </c>
      <c r="CR9" s="138">
        <v>18000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 t="s">
        <v>75</v>
      </c>
      <c r="I10" s="87" t="s">
        <v>63</v>
      </c>
      <c r="J10" s="87" t="s">
        <v>64</v>
      </c>
      <c r="K10" s="176"/>
      <c r="L10" s="79">
        <v>2</v>
      </c>
      <c r="M10" s="79">
        <v>0</v>
      </c>
      <c r="N10" s="79">
        <v>9</v>
      </c>
      <c r="O10" s="88">
        <v>2</v>
      </c>
      <c r="P10" s="89">
        <v>0</v>
      </c>
      <c r="Q10" s="90">
        <f>O10+P10</f>
        <v>2</v>
      </c>
      <c r="R10" s="80">
        <f>IFERROR(Q10/N10,"-")</f>
        <v>0.22222222222222</v>
      </c>
      <c r="S10" s="79">
        <v>0</v>
      </c>
      <c r="T10" s="79">
        <v>2</v>
      </c>
      <c r="U10" s="80">
        <f>IFERROR(T10/(Q10),"-")</f>
        <v>1</v>
      </c>
      <c r="V10" s="81"/>
      <c r="W10" s="82">
        <v>1</v>
      </c>
      <c r="X10" s="80">
        <f>IF(Q10=0,"-",W10/Q10)</f>
        <v>0.5</v>
      </c>
      <c r="Y10" s="181">
        <v>10000</v>
      </c>
      <c r="Z10" s="182">
        <f>IFERROR(Y10/Q10,"-")</f>
        <v>5000</v>
      </c>
      <c r="AA10" s="182">
        <f>IFERROR(Y10/W10,"-")</f>
        <v>10000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0.5</v>
      </c>
      <c r="BQ10" s="118">
        <v>1</v>
      </c>
      <c r="BR10" s="119">
        <f>IFERROR(BQ10/BO10,"-")</f>
        <v>1</v>
      </c>
      <c r="BS10" s="120">
        <v>10000</v>
      </c>
      <c r="BT10" s="121">
        <f>IFERROR(BS10/BO10,"-")</f>
        <v>10000</v>
      </c>
      <c r="BU10" s="122"/>
      <c r="BV10" s="122">
        <v>1</v>
      </c>
      <c r="BW10" s="122"/>
      <c r="BX10" s="123">
        <v>1</v>
      </c>
      <c r="BY10" s="124">
        <f>IF(Q10=0,"",IF(BX10=0,"",(BX10/Q10)))</f>
        <v>0.5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10000</v>
      </c>
      <c r="CR10" s="138">
        <v>10000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6</v>
      </c>
      <c r="M11" s="79">
        <v>5</v>
      </c>
      <c r="N11" s="79">
        <v>3</v>
      </c>
      <c r="O11" s="88">
        <v>0</v>
      </c>
      <c r="P11" s="89">
        <v>0</v>
      </c>
      <c r="Q11" s="90">
        <f>O11+P11</f>
        <v>0</v>
      </c>
      <c r="R11" s="80">
        <f>IFERROR(Q11/N11,"-")</f>
        <v>0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77</v>
      </c>
      <c r="C12" s="184" t="s">
        <v>58</v>
      </c>
      <c r="D12" s="184"/>
      <c r="E12" s="184" t="s">
        <v>78</v>
      </c>
      <c r="F12" s="184" t="s">
        <v>79</v>
      </c>
      <c r="G12" s="184" t="s">
        <v>61</v>
      </c>
      <c r="H12" s="87" t="s">
        <v>80</v>
      </c>
      <c r="I12" s="87" t="s">
        <v>63</v>
      </c>
      <c r="J12" s="87" t="s">
        <v>81</v>
      </c>
      <c r="K12" s="176"/>
      <c r="L12" s="79">
        <v>11</v>
      </c>
      <c r="M12" s="79">
        <v>0</v>
      </c>
      <c r="N12" s="79">
        <v>24</v>
      </c>
      <c r="O12" s="88">
        <v>1</v>
      </c>
      <c r="P12" s="89">
        <v>0</v>
      </c>
      <c r="Q12" s="90">
        <f>O12+P12</f>
        <v>1</v>
      </c>
      <c r="R12" s="80">
        <f>IFERROR(Q12/N12,"-")</f>
        <v>0.041666666666667</v>
      </c>
      <c r="S12" s="79">
        <v>0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1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78</v>
      </c>
      <c r="F13" s="184" t="s">
        <v>79</v>
      </c>
      <c r="G13" s="184" t="s">
        <v>66</v>
      </c>
      <c r="H13" s="87"/>
      <c r="I13" s="87"/>
      <c r="J13" s="87"/>
      <c r="K13" s="176"/>
      <c r="L13" s="79">
        <v>15</v>
      </c>
      <c r="M13" s="79">
        <v>12</v>
      </c>
      <c r="N13" s="79">
        <v>10</v>
      </c>
      <c r="O13" s="88">
        <v>1</v>
      </c>
      <c r="P13" s="89">
        <v>0</v>
      </c>
      <c r="Q13" s="90">
        <f>O13+P13</f>
        <v>1</v>
      </c>
      <c r="R13" s="80">
        <f>IFERROR(Q13/N13,"-")</f>
        <v>0.1</v>
      </c>
      <c r="S13" s="79">
        <v>1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1</v>
      </c>
      <c r="Y13" s="181">
        <v>3000</v>
      </c>
      <c r="Z13" s="182">
        <f>IFERROR(Y13/Q13,"-")</f>
        <v>3000</v>
      </c>
      <c r="AA13" s="182">
        <f>IFERROR(Y13/W13,"-")</f>
        <v>3000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>
        <v>1</v>
      </c>
      <c r="CH13" s="131">
        <f>IF(Q13=0,"",IF(CG13=0,"",(CG13/Q13)))</f>
        <v>1</v>
      </c>
      <c r="CI13" s="132">
        <v>1</v>
      </c>
      <c r="CJ13" s="133">
        <f>IFERROR(CI13/CG13,"-")</f>
        <v>1</v>
      </c>
      <c r="CK13" s="134">
        <v>3000</v>
      </c>
      <c r="CL13" s="135">
        <f>IFERROR(CK13/CG13,"-")</f>
        <v>3000</v>
      </c>
      <c r="CM13" s="136">
        <v>1</v>
      </c>
      <c r="CN13" s="136"/>
      <c r="CO13" s="136"/>
      <c r="CP13" s="137">
        <v>1</v>
      </c>
      <c r="CQ13" s="138">
        <v>3000</v>
      </c>
      <c r="CR13" s="138">
        <v>3000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83</v>
      </c>
      <c r="C14" s="184" t="s">
        <v>58</v>
      </c>
      <c r="D14" s="184"/>
      <c r="E14" s="184" t="s">
        <v>84</v>
      </c>
      <c r="F14" s="184" t="s">
        <v>85</v>
      </c>
      <c r="G14" s="184" t="s">
        <v>61</v>
      </c>
      <c r="H14" s="87" t="s">
        <v>62</v>
      </c>
      <c r="I14" s="87" t="s">
        <v>63</v>
      </c>
      <c r="J14" s="87" t="s">
        <v>86</v>
      </c>
      <c r="K14" s="176"/>
      <c r="L14" s="79">
        <v>3</v>
      </c>
      <c r="M14" s="79">
        <v>0</v>
      </c>
      <c r="N14" s="79">
        <v>22</v>
      </c>
      <c r="O14" s="88">
        <v>1</v>
      </c>
      <c r="P14" s="89">
        <v>0</v>
      </c>
      <c r="Q14" s="90">
        <f>O14+P14</f>
        <v>1</v>
      </c>
      <c r="R14" s="80">
        <f>IFERROR(Q14/N14,"-")</f>
        <v>0.045454545454545</v>
      </c>
      <c r="S14" s="79">
        <v>0</v>
      </c>
      <c r="T14" s="79">
        <v>1</v>
      </c>
      <c r="U14" s="80">
        <f>IFERROR(T14/(Q14),"-")</f>
        <v>1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87</v>
      </c>
      <c r="C15" s="184" t="s">
        <v>58</v>
      </c>
      <c r="D15" s="184"/>
      <c r="E15" s="184" t="s">
        <v>84</v>
      </c>
      <c r="F15" s="184" t="s">
        <v>85</v>
      </c>
      <c r="G15" s="184" t="s">
        <v>66</v>
      </c>
      <c r="H15" s="87"/>
      <c r="I15" s="87"/>
      <c r="J15" s="87"/>
      <c r="K15" s="176"/>
      <c r="L15" s="79">
        <v>39</v>
      </c>
      <c r="M15" s="79">
        <v>13</v>
      </c>
      <c r="N15" s="79">
        <v>6</v>
      </c>
      <c r="O15" s="88">
        <v>3</v>
      </c>
      <c r="P15" s="89">
        <v>0</v>
      </c>
      <c r="Q15" s="90">
        <f>O15+P15</f>
        <v>3</v>
      </c>
      <c r="R15" s="80">
        <f>IFERROR(Q15/N15,"-")</f>
        <v>0.5</v>
      </c>
      <c r="S15" s="79">
        <v>0</v>
      </c>
      <c r="T15" s="79">
        <v>0</v>
      </c>
      <c r="U15" s="80">
        <f>IFERROR(T15/(Q15),"-")</f>
        <v>0</v>
      </c>
      <c r="V15" s="81"/>
      <c r="W15" s="82">
        <v>1</v>
      </c>
      <c r="X15" s="80">
        <f>IF(Q15=0,"-",W15/Q15)</f>
        <v>0.33333333333333</v>
      </c>
      <c r="Y15" s="181">
        <v>6000</v>
      </c>
      <c r="Z15" s="182">
        <f>IFERROR(Y15/Q15,"-")</f>
        <v>2000</v>
      </c>
      <c r="AA15" s="182">
        <f>IFERROR(Y15/W15,"-")</f>
        <v>6000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0.33333333333333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>
        <v>2</v>
      </c>
      <c r="CH15" s="131">
        <f>IF(Q15=0,"",IF(CG15=0,"",(CG15/Q15)))</f>
        <v>0.66666666666667</v>
      </c>
      <c r="CI15" s="132">
        <v>1</v>
      </c>
      <c r="CJ15" s="133">
        <f>IFERROR(CI15/CG15,"-")</f>
        <v>0.5</v>
      </c>
      <c r="CK15" s="134">
        <v>6000</v>
      </c>
      <c r="CL15" s="135">
        <f>IFERROR(CK15/CG15,"-")</f>
        <v>3000</v>
      </c>
      <c r="CM15" s="136"/>
      <c r="CN15" s="136">
        <v>1</v>
      </c>
      <c r="CO15" s="136"/>
      <c r="CP15" s="137">
        <v>1</v>
      </c>
      <c r="CQ15" s="138">
        <v>6000</v>
      </c>
      <c r="CR15" s="138">
        <v>6000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88</v>
      </c>
      <c r="C16" s="184" t="s">
        <v>58</v>
      </c>
      <c r="D16" s="184"/>
      <c r="E16" s="184" t="s">
        <v>89</v>
      </c>
      <c r="F16" s="184" t="s">
        <v>90</v>
      </c>
      <c r="G16" s="184" t="s">
        <v>61</v>
      </c>
      <c r="H16" s="87" t="s">
        <v>70</v>
      </c>
      <c r="I16" s="87" t="s">
        <v>63</v>
      </c>
      <c r="J16" s="87" t="s">
        <v>86</v>
      </c>
      <c r="K16" s="176"/>
      <c r="L16" s="79">
        <v>3</v>
      </c>
      <c r="M16" s="79">
        <v>0</v>
      </c>
      <c r="N16" s="79">
        <v>13</v>
      </c>
      <c r="O16" s="88">
        <v>1</v>
      </c>
      <c r="P16" s="89">
        <v>0</v>
      </c>
      <c r="Q16" s="90">
        <f>O16+P16</f>
        <v>1</v>
      </c>
      <c r="R16" s="80">
        <f>IFERROR(Q16/N16,"-")</f>
        <v>0.076923076923077</v>
      </c>
      <c r="S16" s="79">
        <v>0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1</v>
      </c>
      <c r="BY16" s="124">
        <f>IF(Q16=0,"",IF(BX16=0,"",(BX16/Q16)))</f>
        <v>1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91</v>
      </c>
      <c r="C17" s="184" t="s">
        <v>58</v>
      </c>
      <c r="D17" s="184"/>
      <c r="E17" s="184" t="s">
        <v>89</v>
      </c>
      <c r="F17" s="184" t="s">
        <v>90</v>
      </c>
      <c r="G17" s="184" t="s">
        <v>66</v>
      </c>
      <c r="H17" s="87"/>
      <c r="I17" s="87"/>
      <c r="J17" s="87"/>
      <c r="K17" s="176"/>
      <c r="L17" s="79">
        <v>28</v>
      </c>
      <c r="M17" s="79">
        <v>11</v>
      </c>
      <c r="N17" s="79">
        <v>2</v>
      </c>
      <c r="O17" s="88">
        <v>2</v>
      </c>
      <c r="P17" s="89">
        <v>0</v>
      </c>
      <c r="Q17" s="90">
        <f>O17+P17</f>
        <v>2</v>
      </c>
      <c r="R17" s="80">
        <f>IFERROR(Q17/N17,"-")</f>
        <v>1</v>
      </c>
      <c r="S17" s="79">
        <v>0</v>
      </c>
      <c r="T17" s="79">
        <v>0</v>
      </c>
      <c r="U17" s="80">
        <f>IFERROR(T17/(Q17),"-")</f>
        <v>0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1</v>
      </c>
      <c r="BP17" s="117">
        <f>IF(Q17=0,"",IF(BO17=0,"",(BO17/Q17)))</f>
        <v>0.5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>
        <v>1</v>
      </c>
      <c r="CH17" s="131">
        <f>IF(Q17=0,"",IF(CG17=0,"",(CG17/Q17)))</f>
        <v>0.5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92</v>
      </c>
      <c r="C18" s="184" t="s">
        <v>58</v>
      </c>
      <c r="D18" s="184"/>
      <c r="E18" s="184" t="s">
        <v>93</v>
      </c>
      <c r="F18" s="184" t="s">
        <v>94</v>
      </c>
      <c r="G18" s="184" t="s">
        <v>61</v>
      </c>
      <c r="H18" s="87" t="s">
        <v>75</v>
      </c>
      <c r="I18" s="87" t="s">
        <v>63</v>
      </c>
      <c r="J18" s="87" t="s">
        <v>86</v>
      </c>
      <c r="K18" s="176"/>
      <c r="L18" s="79">
        <v>1</v>
      </c>
      <c r="M18" s="79">
        <v>0</v>
      </c>
      <c r="N18" s="79">
        <v>18</v>
      </c>
      <c r="O18" s="88">
        <v>1</v>
      </c>
      <c r="P18" s="89">
        <v>0</v>
      </c>
      <c r="Q18" s="90">
        <f>O18+P18</f>
        <v>1</v>
      </c>
      <c r="R18" s="80">
        <f>IFERROR(Q18/N18,"-")</f>
        <v>0.055555555555556</v>
      </c>
      <c r="S18" s="79">
        <v>0</v>
      </c>
      <c r="T18" s="79">
        <v>0</v>
      </c>
      <c r="U18" s="80">
        <f>IFERROR(T18/(Q18),"-")</f>
        <v>0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1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95</v>
      </c>
      <c r="C19" s="184" t="s">
        <v>58</v>
      </c>
      <c r="D19" s="184"/>
      <c r="E19" s="184" t="s">
        <v>93</v>
      </c>
      <c r="F19" s="184" t="s">
        <v>94</v>
      </c>
      <c r="G19" s="184" t="s">
        <v>66</v>
      </c>
      <c r="H19" s="87"/>
      <c r="I19" s="87"/>
      <c r="J19" s="87"/>
      <c r="K19" s="176"/>
      <c r="L19" s="79">
        <v>48</v>
      </c>
      <c r="M19" s="79">
        <v>5</v>
      </c>
      <c r="N19" s="79">
        <v>1</v>
      </c>
      <c r="O19" s="88">
        <v>3</v>
      </c>
      <c r="P19" s="89">
        <v>0</v>
      </c>
      <c r="Q19" s="90">
        <f>O19+P19</f>
        <v>3</v>
      </c>
      <c r="R19" s="80">
        <f>IFERROR(Q19/N19,"-")</f>
        <v>3</v>
      </c>
      <c r="S19" s="79">
        <v>0</v>
      </c>
      <c r="T19" s="79">
        <v>0</v>
      </c>
      <c r="U19" s="80">
        <f>IFERROR(T19/(Q19),"-")</f>
        <v>0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1</v>
      </c>
      <c r="BP19" s="117">
        <f>IF(Q19=0,"",IF(BO19=0,"",(BO19/Q19)))</f>
        <v>0.33333333333333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2</v>
      </c>
      <c r="BY19" s="124">
        <f>IF(Q19=0,"",IF(BX19=0,"",(BX19/Q19)))</f>
        <v>0.66666666666667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96</v>
      </c>
      <c r="C20" s="184" t="s">
        <v>58</v>
      </c>
      <c r="D20" s="184"/>
      <c r="E20" s="184" t="s">
        <v>97</v>
      </c>
      <c r="F20" s="184" t="s">
        <v>98</v>
      </c>
      <c r="G20" s="184" t="s">
        <v>61</v>
      </c>
      <c r="H20" s="87" t="s">
        <v>80</v>
      </c>
      <c r="I20" s="87" t="s">
        <v>63</v>
      </c>
      <c r="J20" s="185" t="s">
        <v>99</v>
      </c>
      <c r="K20" s="176"/>
      <c r="L20" s="79">
        <v>16</v>
      </c>
      <c r="M20" s="79">
        <v>0</v>
      </c>
      <c r="N20" s="79">
        <v>34</v>
      </c>
      <c r="O20" s="88">
        <v>2</v>
      </c>
      <c r="P20" s="89">
        <v>1</v>
      </c>
      <c r="Q20" s="90">
        <f>O20+P20</f>
        <v>3</v>
      </c>
      <c r="R20" s="80">
        <f>IFERROR(Q20/N20,"-")</f>
        <v>0.088235294117647</v>
      </c>
      <c r="S20" s="79">
        <v>0</v>
      </c>
      <c r="T20" s="79">
        <v>0</v>
      </c>
      <c r="U20" s="80">
        <f>IFERROR(T20/(Q20),"-")</f>
        <v>0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0.33333333333333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0.33333333333333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>
        <v>1</v>
      </c>
      <c r="CH20" s="131">
        <f>IF(Q20=0,"",IF(CG20=0,"",(CG20/Q20)))</f>
        <v>0.33333333333333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100</v>
      </c>
      <c r="C21" s="184" t="s">
        <v>58</v>
      </c>
      <c r="D21" s="184"/>
      <c r="E21" s="184" t="s">
        <v>97</v>
      </c>
      <c r="F21" s="184" t="s">
        <v>98</v>
      </c>
      <c r="G21" s="184" t="s">
        <v>66</v>
      </c>
      <c r="H21" s="87"/>
      <c r="I21" s="87"/>
      <c r="J21" s="87"/>
      <c r="K21" s="176"/>
      <c r="L21" s="79">
        <v>14</v>
      </c>
      <c r="M21" s="79">
        <v>11</v>
      </c>
      <c r="N21" s="79">
        <v>25</v>
      </c>
      <c r="O21" s="88">
        <v>5</v>
      </c>
      <c r="P21" s="89">
        <v>0</v>
      </c>
      <c r="Q21" s="90">
        <f>O21+P21</f>
        <v>5</v>
      </c>
      <c r="R21" s="80">
        <f>IFERROR(Q21/N21,"-")</f>
        <v>0.2</v>
      </c>
      <c r="S21" s="79">
        <v>2</v>
      </c>
      <c r="T21" s="79">
        <v>0</v>
      </c>
      <c r="U21" s="80">
        <f>IFERROR(T21/(Q21),"-")</f>
        <v>0</v>
      </c>
      <c r="V21" s="81"/>
      <c r="W21" s="82">
        <v>3</v>
      </c>
      <c r="X21" s="80">
        <f>IF(Q21=0,"-",W21/Q21)</f>
        <v>0.6</v>
      </c>
      <c r="Y21" s="181">
        <v>470050</v>
      </c>
      <c r="Z21" s="182">
        <f>IFERROR(Y21/Q21,"-")</f>
        <v>94010</v>
      </c>
      <c r="AA21" s="182">
        <f>IFERROR(Y21/W21,"-")</f>
        <v>156683.33333333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0.2</v>
      </c>
      <c r="BQ21" s="118">
        <v>1</v>
      </c>
      <c r="BR21" s="119">
        <f>IFERROR(BQ21/BO21,"-")</f>
        <v>1</v>
      </c>
      <c r="BS21" s="120">
        <v>3000</v>
      </c>
      <c r="BT21" s="121">
        <f>IFERROR(BS21/BO21,"-")</f>
        <v>3000</v>
      </c>
      <c r="BU21" s="122">
        <v>1</v>
      </c>
      <c r="BV21" s="122"/>
      <c r="BW21" s="122"/>
      <c r="BX21" s="123">
        <v>2</v>
      </c>
      <c r="BY21" s="124">
        <f>IF(Q21=0,"",IF(BX21=0,"",(BX21/Q21)))</f>
        <v>0.4</v>
      </c>
      <c r="BZ21" s="125">
        <v>1</v>
      </c>
      <c r="CA21" s="126">
        <f>IFERROR(BZ21/BX21,"-")</f>
        <v>0.5</v>
      </c>
      <c r="CB21" s="127">
        <v>467050</v>
      </c>
      <c r="CC21" s="128">
        <f>IFERROR(CB21/BX21,"-")</f>
        <v>233525</v>
      </c>
      <c r="CD21" s="129"/>
      <c r="CE21" s="129"/>
      <c r="CF21" s="129">
        <v>1</v>
      </c>
      <c r="CG21" s="130">
        <v>2</v>
      </c>
      <c r="CH21" s="131">
        <f>IF(Q21=0,"",IF(CG21=0,"",(CG21/Q21)))</f>
        <v>0.4</v>
      </c>
      <c r="CI21" s="132">
        <v>1</v>
      </c>
      <c r="CJ21" s="133">
        <f>IFERROR(CI21/CG21,"-")</f>
        <v>0.5</v>
      </c>
      <c r="CK21" s="134">
        <v>10000</v>
      </c>
      <c r="CL21" s="135">
        <f>IFERROR(CK21/CG21,"-")</f>
        <v>5000</v>
      </c>
      <c r="CM21" s="136"/>
      <c r="CN21" s="136">
        <v>1</v>
      </c>
      <c r="CO21" s="136"/>
      <c r="CP21" s="137">
        <v>3</v>
      </c>
      <c r="CQ21" s="138">
        <v>470050</v>
      </c>
      <c r="CR21" s="138">
        <v>467050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>
        <f>AC22</f>
        <v>0.096666666666667</v>
      </c>
      <c r="B22" s="184" t="s">
        <v>101</v>
      </c>
      <c r="C22" s="184" t="s">
        <v>58</v>
      </c>
      <c r="D22" s="184"/>
      <c r="E22" s="184" t="s">
        <v>59</v>
      </c>
      <c r="F22" s="184" t="s">
        <v>60</v>
      </c>
      <c r="G22" s="184" t="s">
        <v>61</v>
      </c>
      <c r="H22" s="87" t="s">
        <v>102</v>
      </c>
      <c r="I22" s="87" t="s">
        <v>103</v>
      </c>
      <c r="J22" s="87" t="s">
        <v>104</v>
      </c>
      <c r="K22" s="176">
        <v>300000</v>
      </c>
      <c r="L22" s="79">
        <v>15</v>
      </c>
      <c r="M22" s="79">
        <v>0</v>
      </c>
      <c r="N22" s="79">
        <v>38</v>
      </c>
      <c r="O22" s="88">
        <v>1</v>
      </c>
      <c r="P22" s="89">
        <v>1</v>
      </c>
      <c r="Q22" s="90">
        <f>O22+P22</f>
        <v>2</v>
      </c>
      <c r="R22" s="80">
        <f>IFERROR(Q22/N22,"-")</f>
        <v>0.052631578947368</v>
      </c>
      <c r="S22" s="79">
        <v>0</v>
      </c>
      <c r="T22" s="79">
        <v>1</v>
      </c>
      <c r="U22" s="80">
        <f>IFERROR(T22/(Q22),"-")</f>
        <v>0.5</v>
      </c>
      <c r="V22" s="81">
        <f>IFERROR(K22/SUM(Q22:Q29),"-")</f>
        <v>18750</v>
      </c>
      <c r="W22" s="82">
        <v>1</v>
      </c>
      <c r="X22" s="80">
        <f>IF(Q22=0,"-",W22/Q22)</f>
        <v>0.5</v>
      </c>
      <c r="Y22" s="181">
        <v>20000</v>
      </c>
      <c r="Z22" s="182">
        <f>IFERROR(Y22/Q22,"-")</f>
        <v>10000</v>
      </c>
      <c r="AA22" s="182">
        <f>IFERROR(Y22/W22,"-")</f>
        <v>20000</v>
      </c>
      <c r="AB22" s="176">
        <f>SUM(Y22:Y29)-SUM(K22:K29)</f>
        <v>-271000</v>
      </c>
      <c r="AC22" s="83">
        <f>SUM(Y22:Y29)/SUM(K22:K29)</f>
        <v>0.096666666666667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0.5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1</v>
      </c>
      <c r="BP22" s="117">
        <f>IF(Q22=0,"",IF(BO22=0,"",(BO22/Q22)))</f>
        <v>0.5</v>
      </c>
      <c r="BQ22" s="118">
        <v>1</v>
      </c>
      <c r="BR22" s="119">
        <f>IFERROR(BQ22/BO22,"-")</f>
        <v>1</v>
      </c>
      <c r="BS22" s="120">
        <v>20000</v>
      </c>
      <c r="BT22" s="121">
        <f>IFERROR(BS22/BO22,"-")</f>
        <v>20000</v>
      </c>
      <c r="BU22" s="122"/>
      <c r="BV22" s="122">
        <v>1</v>
      </c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20000</v>
      </c>
      <c r="CR22" s="138">
        <v>20000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105</v>
      </c>
      <c r="C23" s="184" t="s">
        <v>58</v>
      </c>
      <c r="D23" s="184"/>
      <c r="E23" s="184" t="s">
        <v>59</v>
      </c>
      <c r="F23" s="184" t="s">
        <v>60</v>
      </c>
      <c r="G23" s="184" t="s">
        <v>66</v>
      </c>
      <c r="H23" s="87"/>
      <c r="I23" s="87"/>
      <c r="J23" s="87"/>
      <c r="K23" s="176"/>
      <c r="L23" s="79">
        <v>37</v>
      </c>
      <c r="M23" s="79">
        <v>18</v>
      </c>
      <c r="N23" s="79">
        <v>15</v>
      </c>
      <c r="O23" s="88">
        <v>3</v>
      </c>
      <c r="P23" s="89">
        <v>0</v>
      </c>
      <c r="Q23" s="90">
        <f>O23+P23</f>
        <v>3</v>
      </c>
      <c r="R23" s="80">
        <f>IFERROR(Q23/N23,"-")</f>
        <v>0.2</v>
      </c>
      <c r="S23" s="79">
        <v>0</v>
      </c>
      <c r="T23" s="79">
        <v>1</v>
      </c>
      <c r="U23" s="80">
        <f>IFERROR(T23/(Q23),"-")</f>
        <v>0.33333333333333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3</v>
      </c>
      <c r="BP23" s="117">
        <f>IF(Q23=0,"",IF(BO23=0,"",(BO23/Q23)))</f>
        <v>1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106</v>
      </c>
      <c r="C24" s="184" t="s">
        <v>58</v>
      </c>
      <c r="D24" s="184"/>
      <c r="E24" s="184" t="s">
        <v>84</v>
      </c>
      <c r="F24" s="184" t="s">
        <v>85</v>
      </c>
      <c r="G24" s="184" t="s">
        <v>61</v>
      </c>
      <c r="H24" s="87"/>
      <c r="I24" s="87" t="s">
        <v>103</v>
      </c>
      <c r="J24" s="87"/>
      <c r="K24" s="176"/>
      <c r="L24" s="79">
        <v>8</v>
      </c>
      <c r="M24" s="79">
        <v>0</v>
      </c>
      <c r="N24" s="79">
        <v>37</v>
      </c>
      <c r="O24" s="88">
        <v>4</v>
      </c>
      <c r="P24" s="89">
        <v>0</v>
      </c>
      <c r="Q24" s="90">
        <f>O24+P24</f>
        <v>4</v>
      </c>
      <c r="R24" s="80">
        <f>IFERROR(Q24/N24,"-")</f>
        <v>0.10810810810811</v>
      </c>
      <c r="S24" s="79">
        <v>0</v>
      </c>
      <c r="T24" s="79">
        <v>1</v>
      </c>
      <c r="U24" s="80">
        <f>IFERROR(T24/(Q24),"-")</f>
        <v>0.25</v>
      </c>
      <c r="V24" s="81"/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>
        <v>1</v>
      </c>
      <c r="AO24" s="98">
        <f>IF(Q24=0,"",IF(AN24=0,"",(AN24/Q24)))</f>
        <v>0.25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1</v>
      </c>
      <c r="BP24" s="117">
        <f>IF(Q24=0,"",IF(BO24=0,"",(BO24/Q24)))</f>
        <v>0.25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2</v>
      </c>
      <c r="BY24" s="124">
        <f>IF(Q24=0,"",IF(BX24=0,"",(BX24/Q24)))</f>
        <v>0.5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107</v>
      </c>
      <c r="C25" s="184" t="s">
        <v>58</v>
      </c>
      <c r="D25" s="184"/>
      <c r="E25" s="184" t="s">
        <v>84</v>
      </c>
      <c r="F25" s="184" t="s">
        <v>85</v>
      </c>
      <c r="G25" s="184" t="s">
        <v>66</v>
      </c>
      <c r="H25" s="87"/>
      <c r="I25" s="87"/>
      <c r="J25" s="87"/>
      <c r="K25" s="176"/>
      <c r="L25" s="79">
        <v>22</v>
      </c>
      <c r="M25" s="79">
        <v>17</v>
      </c>
      <c r="N25" s="79">
        <v>11</v>
      </c>
      <c r="O25" s="88">
        <v>3</v>
      </c>
      <c r="P25" s="89">
        <v>0</v>
      </c>
      <c r="Q25" s="90">
        <f>O25+P25</f>
        <v>3</v>
      </c>
      <c r="R25" s="80">
        <f>IFERROR(Q25/N25,"-")</f>
        <v>0.27272727272727</v>
      </c>
      <c r="S25" s="79">
        <v>0</v>
      </c>
      <c r="T25" s="79">
        <v>0</v>
      </c>
      <c r="U25" s="80">
        <f>IFERROR(T25/(Q25),"-")</f>
        <v>0</v>
      </c>
      <c r="V25" s="81"/>
      <c r="W25" s="82">
        <v>1</v>
      </c>
      <c r="X25" s="80">
        <f>IF(Q25=0,"-",W25/Q25)</f>
        <v>0.33333333333333</v>
      </c>
      <c r="Y25" s="181">
        <v>9000</v>
      </c>
      <c r="Z25" s="182">
        <f>IFERROR(Y25/Q25,"-")</f>
        <v>3000</v>
      </c>
      <c r="AA25" s="182">
        <f>IFERROR(Y25/W25,"-")</f>
        <v>9000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>
        <v>3</v>
      </c>
      <c r="BY25" s="124">
        <f>IF(Q25=0,"",IF(BX25=0,"",(BX25/Q25)))</f>
        <v>1</v>
      </c>
      <c r="BZ25" s="125">
        <v>1</v>
      </c>
      <c r="CA25" s="126">
        <f>IFERROR(BZ25/BX25,"-")</f>
        <v>0.33333333333333</v>
      </c>
      <c r="CB25" s="127">
        <v>9000</v>
      </c>
      <c r="CC25" s="128">
        <f>IFERROR(CB25/BX25,"-")</f>
        <v>3000</v>
      </c>
      <c r="CD25" s="129"/>
      <c r="CE25" s="129"/>
      <c r="CF25" s="129">
        <v>1</v>
      </c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9000</v>
      </c>
      <c r="CR25" s="138">
        <v>9000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108</v>
      </c>
      <c r="C26" s="184" t="s">
        <v>58</v>
      </c>
      <c r="D26" s="184"/>
      <c r="E26" s="184" t="s">
        <v>73</v>
      </c>
      <c r="F26" s="184" t="s">
        <v>74</v>
      </c>
      <c r="G26" s="184" t="s">
        <v>61</v>
      </c>
      <c r="H26" s="87"/>
      <c r="I26" s="87" t="s">
        <v>103</v>
      </c>
      <c r="J26" s="87"/>
      <c r="K26" s="176"/>
      <c r="L26" s="79">
        <v>3</v>
      </c>
      <c r="M26" s="79">
        <v>0</v>
      </c>
      <c r="N26" s="79">
        <v>6</v>
      </c>
      <c r="O26" s="88">
        <v>0</v>
      </c>
      <c r="P26" s="89">
        <v>0</v>
      </c>
      <c r="Q26" s="90">
        <f>O26+P26</f>
        <v>0</v>
      </c>
      <c r="R26" s="80">
        <f>IFERROR(Q26/N26,"-")</f>
        <v>0</v>
      </c>
      <c r="S26" s="79">
        <v>0</v>
      </c>
      <c r="T26" s="79">
        <v>0</v>
      </c>
      <c r="U26" s="80" t="str">
        <f>IFERROR(T26/(Q26),"-")</f>
        <v>-</v>
      </c>
      <c r="V26" s="81"/>
      <c r="W26" s="82">
        <v>0</v>
      </c>
      <c r="X26" s="80" t="str">
        <f>IF(Q26=0,"-",W26/Q26)</f>
        <v>-</v>
      </c>
      <c r="Y26" s="181">
        <v>0</v>
      </c>
      <c r="Z26" s="182" t="str">
        <f>IFERROR(Y26/Q26,"-")</f>
        <v>-</v>
      </c>
      <c r="AA26" s="182" t="str">
        <f>IFERROR(Y26/W26,"-")</f>
        <v>-</v>
      </c>
      <c r="AB26" s="176"/>
      <c r="AC26" s="83"/>
      <c r="AD26" s="77"/>
      <c r="AE26" s="91"/>
      <c r="AF26" s="92" t="str">
        <f>IF(Q26=0,"",IF(AE26=0,"",(AE26/Q26)))</f>
        <v/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 t="str">
        <f>IF(Q26=0,"",IF(AN26=0,"",(AN26/Q26)))</f>
        <v/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 t="str">
        <f>IF(Q26=0,"",IF(AW26=0,"",(AW26/Q26)))</f>
        <v/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 t="str">
        <f>IF(Q26=0,"",IF(BF26=0,"",(BF26/Q26)))</f>
        <v/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 t="str">
        <f>IF(Q26=0,"",IF(BO26=0,"",(BO26/Q26)))</f>
        <v/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 t="str">
        <f>IF(Q26=0,"",IF(BX26=0,"",(BX26/Q26)))</f>
        <v/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 t="str">
        <f>IF(Q26=0,"",IF(CG26=0,"",(CG26/Q26)))</f>
        <v/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109</v>
      </c>
      <c r="C27" s="184" t="s">
        <v>58</v>
      </c>
      <c r="D27" s="184"/>
      <c r="E27" s="184" t="s">
        <v>73</v>
      </c>
      <c r="F27" s="184" t="s">
        <v>74</v>
      </c>
      <c r="G27" s="184" t="s">
        <v>66</v>
      </c>
      <c r="H27" s="87"/>
      <c r="I27" s="87"/>
      <c r="J27" s="87"/>
      <c r="K27" s="176"/>
      <c r="L27" s="79">
        <v>11</v>
      </c>
      <c r="M27" s="79">
        <v>6</v>
      </c>
      <c r="N27" s="79">
        <v>4</v>
      </c>
      <c r="O27" s="88">
        <v>0</v>
      </c>
      <c r="P27" s="89">
        <v>1</v>
      </c>
      <c r="Q27" s="90">
        <f>O27+P27</f>
        <v>1</v>
      </c>
      <c r="R27" s="80">
        <f>IFERROR(Q27/N27,"-")</f>
        <v>0.25</v>
      </c>
      <c r="S27" s="79">
        <v>0</v>
      </c>
      <c r="T27" s="79">
        <v>0</v>
      </c>
      <c r="U27" s="80">
        <f>IFERROR(T27/(Q27),"-")</f>
        <v>0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1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110</v>
      </c>
      <c r="C28" s="184" t="s">
        <v>58</v>
      </c>
      <c r="D28" s="184"/>
      <c r="E28" s="184" t="s">
        <v>97</v>
      </c>
      <c r="F28" s="184" t="s">
        <v>98</v>
      </c>
      <c r="G28" s="184" t="s">
        <v>61</v>
      </c>
      <c r="H28" s="87"/>
      <c r="I28" s="87" t="s">
        <v>103</v>
      </c>
      <c r="J28" s="87"/>
      <c r="K28" s="176"/>
      <c r="L28" s="79">
        <v>8</v>
      </c>
      <c r="M28" s="79">
        <v>0</v>
      </c>
      <c r="N28" s="79">
        <v>21</v>
      </c>
      <c r="O28" s="88">
        <v>3</v>
      </c>
      <c r="P28" s="89">
        <v>0</v>
      </c>
      <c r="Q28" s="90">
        <f>O28+P28</f>
        <v>3</v>
      </c>
      <c r="R28" s="80">
        <f>IFERROR(Q28/N28,"-")</f>
        <v>0.14285714285714</v>
      </c>
      <c r="S28" s="79">
        <v>0</v>
      </c>
      <c r="T28" s="79">
        <v>1</v>
      </c>
      <c r="U28" s="80">
        <f>IFERROR(T28/(Q28),"-")</f>
        <v>0.33333333333333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1</v>
      </c>
      <c r="BP28" s="117">
        <f>IF(Q28=0,"",IF(BO28=0,"",(BO28/Q28)))</f>
        <v>0.33333333333333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2</v>
      </c>
      <c r="BY28" s="124">
        <f>IF(Q28=0,"",IF(BX28=0,"",(BX28/Q28)))</f>
        <v>0.66666666666667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111</v>
      </c>
      <c r="C29" s="184" t="s">
        <v>58</v>
      </c>
      <c r="D29" s="184"/>
      <c r="E29" s="184" t="s">
        <v>97</v>
      </c>
      <c r="F29" s="184" t="s">
        <v>98</v>
      </c>
      <c r="G29" s="184" t="s">
        <v>66</v>
      </c>
      <c r="H29" s="87"/>
      <c r="I29" s="87"/>
      <c r="J29" s="87"/>
      <c r="K29" s="176"/>
      <c r="L29" s="79">
        <v>26</v>
      </c>
      <c r="M29" s="79">
        <v>9</v>
      </c>
      <c r="N29" s="79">
        <v>6</v>
      </c>
      <c r="O29" s="88">
        <v>0</v>
      </c>
      <c r="P29" s="89">
        <v>0</v>
      </c>
      <c r="Q29" s="90">
        <f>O29+P29</f>
        <v>0</v>
      </c>
      <c r="R29" s="80">
        <f>IFERROR(Q29/N29,"-")</f>
        <v>0</v>
      </c>
      <c r="S29" s="79">
        <v>0</v>
      </c>
      <c r="T29" s="79">
        <v>0</v>
      </c>
      <c r="U29" s="80" t="str">
        <f>IFERROR(T29/(Q29),"-")</f>
        <v>-</v>
      </c>
      <c r="V29" s="81"/>
      <c r="W29" s="82">
        <v>0</v>
      </c>
      <c r="X29" s="80" t="str">
        <f>IF(Q29=0,"-",W29/Q29)</f>
        <v>-</v>
      </c>
      <c r="Y29" s="181">
        <v>0</v>
      </c>
      <c r="Z29" s="182" t="str">
        <f>IFERROR(Y29/Q29,"-")</f>
        <v>-</v>
      </c>
      <c r="AA29" s="182" t="str">
        <f>IFERROR(Y29/W29,"-")</f>
        <v>-</v>
      </c>
      <c r="AB29" s="176"/>
      <c r="AC29" s="83"/>
      <c r="AD29" s="77"/>
      <c r="AE29" s="91"/>
      <c r="AF29" s="92" t="str">
        <f>IF(Q29=0,"",IF(AE29=0,"",(AE29/Q29)))</f>
        <v/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 t="str">
        <f>IF(Q29=0,"",IF(AN29=0,"",(AN29/Q29)))</f>
        <v/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 t="str">
        <f>IF(Q29=0,"",IF(AW29=0,"",(AW29/Q29)))</f>
        <v/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 t="str">
        <f>IF(Q29=0,"",IF(BF29=0,"",(BF29/Q29)))</f>
        <v/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/>
      <c r="BP29" s="117" t="str">
        <f>IF(Q29=0,"",IF(BO29=0,"",(BO29/Q29)))</f>
        <v/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/>
      <c r="BY29" s="124" t="str">
        <f>IF(Q29=0,"",IF(BX29=0,"",(BX29/Q29)))</f>
        <v/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 t="str">
        <f>IF(Q29=0,"",IF(CG29=0,"",(CG29/Q29)))</f>
        <v/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4.8033333333333</v>
      </c>
      <c r="B30" s="184" t="s">
        <v>112</v>
      </c>
      <c r="C30" s="184" t="s">
        <v>58</v>
      </c>
      <c r="D30" s="184"/>
      <c r="E30" s="184" t="s">
        <v>113</v>
      </c>
      <c r="F30" s="184" t="s">
        <v>94</v>
      </c>
      <c r="G30" s="184" t="s">
        <v>61</v>
      </c>
      <c r="H30" s="87" t="s">
        <v>114</v>
      </c>
      <c r="I30" s="87" t="s">
        <v>115</v>
      </c>
      <c r="J30" s="185" t="s">
        <v>116</v>
      </c>
      <c r="K30" s="176">
        <v>300000</v>
      </c>
      <c r="L30" s="79">
        <v>7</v>
      </c>
      <c r="M30" s="79">
        <v>0</v>
      </c>
      <c r="N30" s="79">
        <v>22</v>
      </c>
      <c r="O30" s="88">
        <v>1</v>
      </c>
      <c r="P30" s="89">
        <v>0</v>
      </c>
      <c r="Q30" s="90">
        <f>O30+P30</f>
        <v>1</v>
      </c>
      <c r="R30" s="80">
        <f>IFERROR(Q30/N30,"-")</f>
        <v>0.045454545454545</v>
      </c>
      <c r="S30" s="79">
        <v>0</v>
      </c>
      <c r="T30" s="79">
        <v>1</v>
      </c>
      <c r="U30" s="80">
        <f>IFERROR(T30/(Q30),"-")</f>
        <v>1</v>
      </c>
      <c r="V30" s="81">
        <f>IFERROR(K30/SUM(Q30:Q43),"-")</f>
        <v>11538.461538462</v>
      </c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>
        <f>SUM(Y30:Y43)-SUM(K30:K43)</f>
        <v>1141000</v>
      </c>
      <c r="AC30" s="83">
        <f>SUM(Y30:Y43)/SUM(K30:K43)</f>
        <v>4.8033333333333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1</v>
      </c>
      <c r="BP30" s="117">
        <f>IF(Q30=0,"",IF(BO30=0,"",(BO30/Q30)))</f>
        <v>1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117</v>
      </c>
      <c r="C31" s="184" t="s">
        <v>58</v>
      </c>
      <c r="D31" s="184"/>
      <c r="E31" s="184" t="s">
        <v>68</v>
      </c>
      <c r="F31" s="184" t="s">
        <v>69</v>
      </c>
      <c r="G31" s="184" t="s">
        <v>61</v>
      </c>
      <c r="H31" s="87" t="s">
        <v>118</v>
      </c>
      <c r="I31" s="87" t="s">
        <v>115</v>
      </c>
      <c r="J31" s="87" t="s">
        <v>119</v>
      </c>
      <c r="K31" s="176"/>
      <c r="L31" s="79">
        <v>0</v>
      </c>
      <c r="M31" s="79">
        <v>0</v>
      </c>
      <c r="N31" s="79">
        <v>8</v>
      </c>
      <c r="O31" s="88">
        <v>0</v>
      </c>
      <c r="P31" s="89">
        <v>0</v>
      </c>
      <c r="Q31" s="90">
        <f>O31+P31</f>
        <v>0</v>
      </c>
      <c r="R31" s="80">
        <f>IFERROR(Q31/N31,"-")</f>
        <v>0</v>
      </c>
      <c r="S31" s="79">
        <v>0</v>
      </c>
      <c r="T31" s="79">
        <v>0</v>
      </c>
      <c r="U31" s="80" t="str">
        <f>IFERROR(T31/(Q31),"-")</f>
        <v>-</v>
      </c>
      <c r="V31" s="81"/>
      <c r="W31" s="82">
        <v>0</v>
      </c>
      <c r="X31" s="80" t="str">
        <f>IF(Q31=0,"-",W31/Q31)</f>
        <v>-</v>
      </c>
      <c r="Y31" s="181">
        <v>0</v>
      </c>
      <c r="Z31" s="182" t="str">
        <f>IFERROR(Y31/Q31,"-")</f>
        <v>-</v>
      </c>
      <c r="AA31" s="182" t="str">
        <f>IFERROR(Y31/W31,"-")</f>
        <v>-</v>
      </c>
      <c r="AB31" s="176"/>
      <c r="AC31" s="83"/>
      <c r="AD31" s="77"/>
      <c r="AE31" s="91"/>
      <c r="AF31" s="92" t="str">
        <f>IF(Q31=0,"",IF(AE31=0,"",(AE31/Q31)))</f>
        <v/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 t="str">
        <f>IF(Q31=0,"",IF(AN31=0,"",(AN31/Q31)))</f>
        <v/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 t="str">
        <f>IF(Q31=0,"",IF(AW31=0,"",(AW31/Q31)))</f>
        <v/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 t="str">
        <f>IF(Q31=0,"",IF(BF31=0,"",(BF31/Q31)))</f>
        <v/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/>
      <c r="BP31" s="117" t="str">
        <f>IF(Q31=0,"",IF(BO31=0,"",(BO31/Q31)))</f>
        <v/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/>
      <c r="BY31" s="124" t="str">
        <f>IF(Q31=0,"",IF(BX31=0,"",(BX31/Q31)))</f>
        <v/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 t="str">
        <f>IF(Q31=0,"",IF(CG31=0,"",(CG31/Q31)))</f>
        <v/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120</v>
      </c>
      <c r="C32" s="184" t="s">
        <v>58</v>
      </c>
      <c r="D32" s="184"/>
      <c r="E32" s="184" t="s">
        <v>89</v>
      </c>
      <c r="F32" s="184" t="s">
        <v>90</v>
      </c>
      <c r="G32" s="184" t="s">
        <v>61</v>
      </c>
      <c r="H32" s="87" t="s">
        <v>121</v>
      </c>
      <c r="I32" s="87" t="s">
        <v>115</v>
      </c>
      <c r="J32" s="87" t="s">
        <v>122</v>
      </c>
      <c r="K32" s="176"/>
      <c r="L32" s="79">
        <v>1</v>
      </c>
      <c r="M32" s="79">
        <v>0</v>
      </c>
      <c r="N32" s="79">
        <v>7</v>
      </c>
      <c r="O32" s="88">
        <v>1</v>
      </c>
      <c r="P32" s="89">
        <v>0</v>
      </c>
      <c r="Q32" s="90">
        <f>O32+P32</f>
        <v>1</v>
      </c>
      <c r="R32" s="80">
        <f>IFERROR(Q32/N32,"-")</f>
        <v>0.14285714285714</v>
      </c>
      <c r="S32" s="79">
        <v>0</v>
      </c>
      <c r="T32" s="79">
        <v>0</v>
      </c>
      <c r="U32" s="80">
        <f>IFERROR(T32/(Q32),"-")</f>
        <v>0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1</v>
      </c>
      <c r="BP32" s="117">
        <f>IF(Q32=0,"",IF(BO32=0,"",(BO32/Q32)))</f>
        <v>1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123</v>
      </c>
      <c r="C33" s="184" t="s">
        <v>58</v>
      </c>
      <c r="D33" s="184"/>
      <c r="E33" s="184" t="s">
        <v>124</v>
      </c>
      <c r="F33" s="184" t="s">
        <v>125</v>
      </c>
      <c r="G33" s="184" t="s">
        <v>61</v>
      </c>
      <c r="H33" s="87" t="s">
        <v>126</v>
      </c>
      <c r="I33" s="87" t="s">
        <v>115</v>
      </c>
      <c r="J33" s="87" t="s">
        <v>64</v>
      </c>
      <c r="K33" s="176"/>
      <c r="L33" s="79">
        <v>9</v>
      </c>
      <c r="M33" s="79">
        <v>0</v>
      </c>
      <c r="N33" s="79">
        <v>18</v>
      </c>
      <c r="O33" s="88">
        <v>2</v>
      </c>
      <c r="P33" s="89">
        <v>0</v>
      </c>
      <c r="Q33" s="90">
        <f>O33+P33</f>
        <v>2</v>
      </c>
      <c r="R33" s="80">
        <f>IFERROR(Q33/N33,"-")</f>
        <v>0.11111111111111</v>
      </c>
      <c r="S33" s="79">
        <v>0</v>
      </c>
      <c r="T33" s="79">
        <v>0</v>
      </c>
      <c r="U33" s="80">
        <f>IFERROR(T33/(Q33),"-")</f>
        <v>0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0.5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1</v>
      </c>
      <c r="BY33" s="124">
        <f>IF(Q33=0,"",IF(BX33=0,"",(BX33/Q33)))</f>
        <v>0.5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127</v>
      </c>
      <c r="C34" s="184" t="s">
        <v>58</v>
      </c>
      <c r="D34" s="184"/>
      <c r="E34" s="184" t="s">
        <v>113</v>
      </c>
      <c r="F34" s="184" t="s">
        <v>94</v>
      </c>
      <c r="G34" s="184" t="s">
        <v>61</v>
      </c>
      <c r="H34" s="87" t="s">
        <v>128</v>
      </c>
      <c r="I34" s="87" t="s">
        <v>115</v>
      </c>
      <c r="J34" s="87" t="s">
        <v>129</v>
      </c>
      <c r="K34" s="176"/>
      <c r="L34" s="79">
        <v>7</v>
      </c>
      <c r="M34" s="79">
        <v>0</v>
      </c>
      <c r="N34" s="79">
        <v>17</v>
      </c>
      <c r="O34" s="88">
        <v>2</v>
      </c>
      <c r="P34" s="89">
        <v>0</v>
      </c>
      <c r="Q34" s="90">
        <f>O34+P34</f>
        <v>2</v>
      </c>
      <c r="R34" s="80">
        <f>IFERROR(Q34/N34,"-")</f>
        <v>0.11764705882353</v>
      </c>
      <c r="S34" s="79">
        <v>1</v>
      </c>
      <c r="T34" s="79">
        <v>0</v>
      </c>
      <c r="U34" s="80">
        <f>IFERROR(T34/(Q34),"-")</f>
        <v>0</v>
      </c>
      <c r="V34" s="81"/>
      <c r="W34" s="82">
        <v>1</v>
      </c>
      <c r="X34" s="80">
        <f>IF(Q34=0,"-",W34/Q34)</f>
        <v>0.5</v>
      </c>
      <c r="Y34" s="181">
        <v>1210000</v>
      </c>
      <c r="Z34" s="182">
        <f>IFERROR(Y34/Q34,"-")</f>
        <v>605000</v>
      </c>
      <c r="AA34" s="182">
        <f>IFERROR(Y34/W34,"-")</f>
        <v>1210000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0.5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>
        <v>1</v>
      </c>
      <c r="CH34" s="131">
        <f>IF(Q34=0,"",IF(CG34=0,"",(CG34/Q34)))</f>
        <v>0.5</v>
      </c>
      <c r="CI34" s="132">
        <v>1</v>
      </c>
      <c r="CJ34" s="133">
        <f>IFERROR(CI34/CG34,"-")</f>
        <v>1</v>
      </c>
      <c r="CK34" s="134">
        <v>1210000</v>
      </c>
      <c r="CL34" s="135">
        <f>IFERROR(CK34/CG34,"-")</f>
        <v>1210000</v>
      </c>
      <c r="CM34" s="136"/>
      <c r="CN34" s="136"/>
      <c r="CO34" s="136">
        <v>1</v>
      </c>
      <c r="CP34" s="137">
        <v>1</v>
      </c>
      <c r="CQ34" s="138">
        <v>1210000</v>
      </c>
      <c r="CR34" s="138">
        <v>1210000</v>
      </c>
      <c r="CS34" s="138"/>
      <c r="CT34" s="139" t="str">
        <f>IF(AND(CR34=0,CS34=0),"",IF(AND(CR34&lt;=100000,CS34&lt;=100000),"",IF(CR34/CQ34&gt;0.7,"男高",IF(CS34/CQ34&gt;0.7,"女高",""))))</f>
        <v>男高</v>
      </c>
    </row>
    <row r="35" spans="1:99">
      <c r="A35" s="78"/>
      <c r="B35" s="184" t="s">
        <v>130</v>
      </c>
      <c r="C35" s="184" t="s">
        <v>58</v>
      </c>
      <c r="D35" s="184"/>
      <c r="E35" s="184" t="s">
        <v>68</v>
      </c>
      <c r="F35" s="184" t="s">
        <v>69</v>
      </c>
      <c r="G35" s="184" t="s">
        <v>61</v>
      </c>
      <c r="H35" s="87" t="s">
        <v>131</v>
      </c>
      <c r="I35" s="87" t="s">
        <v>115</v>
      </c>
      <c r="J35" s="186" t="s">
        <v>132</v>
      </c>
      <c r="K35" s="176"/>
      <c r="L35" s="79">
        <v>2</v>
      </c>
      <c r="M35" s="79">
        <v>0</v>
      </c>
      <c r="N35" s="79">
        <v>10</v>
      </c>
      <c r="O35" s="88">
        <v>1</v>
      </c>
      <c r="P35" s="89">
        <v>0</v>
      </c>
      <c r="Q35" s="90">
        <f>O35+P35</f>
        <v>1</v>
      </c>
      <c r="R35" s="80">
        <f>IFERROR(Q35/N35,"-")</f>
        <v>0.1</v>
      </c>
      <c r="S35" s="79">
        <v>0</v>
      </c>
      <c r="T35" s="79">
        <v>0</v>
      </c>
      <c r="U35" s="80">
        <f>IFERROR(T35/(Q35),"-")</f>
        <v>0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1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/>
      <c r="BP35" s="117">
        <f>IF(Q35=0,"",IF(BO35=0,"",(BO35/Q35)))</f>
        <v>0</v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133</v>
      </c>
      <c r="C36" s="184" t="s">
        <v>58</v>
      </c>
      <c r="D36" s="184"/>
      <c r="E36" s="184" t="s">
        <v>89</v>
      </c>
      <c r="F36" s="184" t="s">
        <v>90</v>
      </c>
      <c r="G36" s="184" t="s">
        <v>61</v>
      </c>
      <c r="H36" s="87" t="s">
        <v>134</v>
      </c>
      <c r="I36" s="87" t="s">
        <v>115</v>
      </c>
      <c r="J36" s="185" t="s">
        <v>135</v>
      </c>
      <c r="K36" s="176"/>
      <c r="L36" s="79">
        <v>0</v>
      </c>
      <c r="M36" s="79">
        <v>0</v>
      </c>
      <c r="N36" s="79">
        <v>7</v>
      </c>
      <c r="O36" s="88">
        <v>0</v>
      </c>
      <c r="P36" s="89">
        <v>0</v>
      </c>
      <c r="Q36" s="90">
        <f>O36+P36</f>
        <v>0</v>
      </c>
      <c r="R36" s="80">
        <f>IFERROR(Q36/N36,"-")</f>
        <v>0</v>
      </c>
      <c r="S36" s="79">
        <v>0</v>
      </c>
      <c r="T36" s="79">
        <v>0</v>
      </c>
      <c r="U36" s="80" t="str">
        <f>IFERROR(T36/(Q36),"-")</f>
        <v>-</v>
      </c>
      <c r="V36" s="81"/>
      <c r="W36" s="82">
        <v>0</v>
      </c>
      <c r="X36" s="80" t="str">
        <f>IF(Q36=0,"-",W36/Q36)</f>
        <v>-</v>
      </c>
      <c r="Y36" s="181">
        <v>0</v>
      </c>
      <c r="Z36" s="182" t="str">
        <f>IFERROR(Y36/Q36,"-")</f>
        <v>-</v>
      </c>
      <c r="AA36" s="182" t="str">
        <f>IFERROR(Y36/W36,"-")</f>
        <v>-</v>
      </c>
      <c r="AB36" s="176"/>
      <c r="AC36" s="83"/>
      <c r="AD36" s="77"/>
      <c r="AE36" s="91"/>
      <c r="AF36" s="92" t="str">
        <f>IF(Q36=0,"",IF(AE36=0,"",(AE36/Q36)))</f>
        <v/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 t="str">
        <f>IF(Q36=0,"",IF(AN36=0,"",(AN36/Q36)))</f>
        <v/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 t="str">
        <f>IF(Q36=0,"",IF(AW36=0,"",(AW36/Q36)))</f>
        <v/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 t="str">
        <f>IF(Q36=0,"",IF(BF36=0,"",(BF36/Q36)))</f>
        <v/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 t="str">
        <f>IF(Q36=0,"",IF(BO36=0,"",(BO36/Q36)))</f>
        <v/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 t="str">
        <f>IF(Q36=0,"",IF(BX36=0,"",(BX36/Q36)))</f>
        <v/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 t="str">
        <f>IF(Q36=0,"",IF(CG36=0,"",(CG36/Q36)))</f>
        <v/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136</v>
      </c>
      <c r="C37" s="184" t="s">
        <v>58</v>
      </c>
      <c r="D37" s="184"/>
      <c r="E37" s="184" t="s">
        <v>124</v>
      </c>
      <c r="F37" s="184" t="s">
        <v>125</v>
      </c>
      <c r="G37" s="184" t="s">
        <v>61</v>
      </c>
      <c r="H37" s="87" t="s">
        <v>137</v>
      </c>
      <c r="I37" s="87" t="s">
        <v>115</v>
      </c>
      <c r="J37" s="87" t="s">
        <v>138</v>
      </c>
      <c r="K37" s="176"/>
      <c r="L37" s="79">
        <v>8</v>
      </c>
      <c r="M37" s="79">
        <v>0</v>
      </c>
      <c r="N37" s="79">
        <v>20</v>
      </c>
      <c r="O37" s="88">
        <v>3</v>
      </c>
      <c r="P37" s="89">
        <v>0</v>
      </c>
      <c r="Q37" s="90">
        <f>O37+P37</f>
        <v>3</v>
      </c>
      <c r="R37" s="80">
        <f>IFERROR(Q37/N37,"-")</f>
        <v>0.15</v>
      </c>
      <c r="S37" s="79">
        <v>0</v>
      </c>
      <c r="T37" s="79">
        <v>1</v>
      </c>
      <c r="U37" s="80">
        <f>IFERROR(T37/(Q37),"-")</f>
        <v>0.33333333333333</v>
      </c>
      <c r="V37" s="81"/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>
        <v>1</v>
      </c>
      <c r="AO37" s="98">
        <f>IF(Q37=0,"",IF(AN37=0,"",(AN37/Q37)))</f>
        <v>0.33333333333333</v>
      </c>
      <c r="AP37" s="97"/>
      <c r="AQ37" s="99">
        <f>IFERROR(AP37/AN37,"-")</f>
        <v>0</v>
      </c>
      <c r="AR37" s="100"/>
      <c r="AS37" s="101">
        <f>IFERROR(AR37/AN37,"-")</f>
        <v>0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0.33333333333333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/>
      <c r="BP37" s="117">
        <f>IF(Q37=0,"",IF(BO37=0,"",(BO37/Q37)))</f>
        <v>0</v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>
        <v>1</v>
      </c>
      <c r="CH37" s="131">
        <f>IF(Q37=0,"",IF(CG37=0,"",(CG37/Q37)))</f>
        <v>0.33333333333333</v>
      </c>
      <c r="CI37" s="132"/>
      <c r="CJ37" s="133">
        <f>IFERROR(CI37/CG37,"-")</f>
        <v>0</v>
      </c>
      <c r="CK37" s="134"/>
      <c r="CL37" s="135">
        <f>IFERROR(CK37/CG37,"-")</f>
        <v>0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139</v>
      </c>
      <c r="C38" s="184" t="s">
        <v>58</v>
      </c>
      <c r="D38" s="184"/>
      <c r="E38" s="184" t="s">
        <v>113</v>
      </c>
      <c r="F38" s="184" t="s">
        <v>94</v>
      </c>
      <c r="G38" s="184" t="s">
        <v>61</v>
      </c>
      <c r="H38" s="87" t="s">
        <v>140</v>
      </c>
      <c r="I38" s="87" t="s">
        <v>115</v>
      </c>
      <c r="J38" s="87" t="s">
        <v>141</v>
      </c>
      <c r="K38" s="176"/>
      <c r="L38" s="79">
        <v>8</v>
      </c>
      <c r="M38" s="79">
        <v>0</v>
      </c>
      <c r="N38" s="79">
        <v>18</v>
      </c>
      <c r="O38" s="88">
        <v>3</v>
      </c>
      <c r="P38" s="89">
        <v>0</v>
      </c>
      <c r="Q38" s="90">
        <f>O38+P38</f>
        <v>3</v>
      </c>
      <c r="R38" s="80">
        <f>IFERROR(Q38/N38,"-")</f>
        <v>0.16666666666667</v>
      </c>
      <c r="S38" s="79">
        <v>0</v>
      </c>
      <c r="T38" s="79">
        <v>1</v>
      </c>
      <c r="U38" s="80">
        <f>IFERROR(T38/(Q38),"-")</f>
        <v>0.33333333333333</v>
      </c>
      <c r="V38" s="81"/>
      <c r="W38" s="82">
        <v>1</v>
      </c>
      <c r="X38" s="80">
        <f>IF(Q38=0,"-",W38/Q38)</f>
        <v>0.33333333333333</v>
      </c>
      <c r="Y38" s="181">
        <v>3000</v>
      </c>
      <c r="Z38" s="182">
        <f>IFERROR(Y38/Q38,"-")</f>
        <v>1000</v>
      </c>
      <c r="AA38" s="182">
        <f>IFERROR(Y38/W38,"-")</f>
        <v>3000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2</v>
      </c>
      <c r="BP38" s="117">
        <f>IF(Q38=0,"",IF(BO38=0,"",(BO38/Q38)))</f>
        <v>0.66666666666667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1</v>
      </c>
      <c r="BY38" s="124">
        <f>IF(Q38=0,"",IF(BX38=0,"",(BX38/Q38)))</f>
        <v>0.33333333333333</v>
      </c>
      <c r="BZ38" s="125">
        <v>1</v>
      </c>
      <c r="CA38" s="126">
        <f>IFERROR(BZ38/BX38,"-")</f>
        <v>1</v>
      </c>
      <c r="CB38" s="127">
        <v>3000</v>
      </c>
      <c r="CC38" s="128">
        <f>IFERROR(CB38/BX38,"-")</f>
        <v>3000</v>
      </c>
      <c r="CD38" s="129">
        <v>1</v>
      </c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3000</v>
      </c>
      <c r="CR38" s="138">
        <v>3000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142</v>
      </c>
      <c r="C39" s="184" t="s">
        <v>58</v>
      </c>
      <c r="D39" s="184"/>
      <c r="E39" s="184" t="s">
        <v>68</v>
      </c>
      <c r="F39" s="184" t="s">
        <v>69</v>
      </c>
      <c r="G39" s="184" t="s">
        <v>61</v>
      </c>
      <c r="H39" s="87" t="s">
        <v>143</v>
      </c>
      <c r="I39" s="87" t="s">
        <v>115</v>
      </c>
      <c r="J39" s="87" t="s">
        <v>144</v>
      </c>
      <c r="K39" s="176"/>
      <c r="L39" s="79">
        <v>2</v>
      </c>
      <c r="M39" s="79">
        <v>0</v>
      </c>
      <c r="N39" s="79">
        <v>4</v>
      </c>
      <c r="O39" s="88">
        <v>2</v>
      </c>
      <c r="P39" s="89">
        <v>0</v>
      </c>
      <c r="Q39" s="90">
        <f>O39+P39</f>
        <v>2</v>
      </c>
      <c r="R39" s="80">
        <f>IFERROR(Q39/N39,"-")</f>
        <v>0.5</v>
      </c>
      <c r="S39" s="79">
        <v>0</v>
      </c>
      <c r="T39" s="79">
        <v>0</v>
      </c>
      <c r="U39" s="80">
        <f>IFERROR(T39/(Q39),"-")</f>
        <v>0</v>
      </c>
      <c r="V39" s="81"/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2</v>
      </c>
      <c r="BP39" s="117">
        <f>IF(Q39=0,"",IF(BO39=0,"",(BO39/Q39)))</f>
        <v>1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145</v>
      </c>
      <c r="C40" s="184" t="s">
        <v>58</v>
      </c>
      <c r="D40" s="184"/>
      <c r="E40" s="184" t="s">
        <v>89</v>
      </c>
      <c r="F40" s="184" t="s">
        <v>90</v>
      </c>
      <c r="G40" s="184" t="s">
        <v>61</v>
      </c>
      <c r="H40" s="87" t="s">
        <v>146</v>
      </c>
      <c r="I40" s="87" t="s">
        <v>115</v>
      </c>
      <c r="J40" s="87" t="s">
        <v>147</v>
      </c>
      <c r="K40" s="176"/>
      <c r="L40" s="79">
        <v>2</v>
      </c>
      <c r="M40" s="79">
        <v>0</v>
      </c>
      <c r="N40" s="79">
        <v>12</v>
      </c>
      <c r="O40" s="88">
        <v>1</v>
      </c>
      <c r="P40" s="89">
        <v>0</v>
      </c>
      <c r="Q40" s="90">
        <f>O40+P40</f>
        <v>1</v>
      </c>
      <c r="R40" s="80">
        <f>IFERROR(Q40/N40,"-")</f>
        <v>0.083333333333333</v>
      </c>
      <c r="S40" s="79">
        <v>0</v>
      </c>
      <c r="T40" s="79">
        <v>0</v>
      </c>
      <c r="U40" s="80">
        <f>IFERROR(T40/(Q40),"-")</f>
        <v>0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1</v>
      </c>
      <c r="BP40" s="117">
        <f>IF(Q40=0,"",IF(BO40=0,"",(BO40/Q40)))</f>
        <v>1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148</v>
      </c>
      <c r="C41" s="184" t="s">
        <v>58</v>
      </c>
      <c r="D41" s="184"/>
      <c r="E41" s="184" t="s">
        <v>124</v>
      </c>
      <c r="F41" s="184" t="s">
        <v>125</v>
      </c>
      <c r="G41" s="184" t="s">
        <v>61</v>
      </c>
      <c r="H41" s="87" t="s">
        <v>149</v>
      </c>
      <c r="I41" s="87" t="s">
        <v>115</v>
      </c>
      <c r="J41" s="186" t="s">
        <v>150</v>
      </c>
      <c r="K41" s="176"/>
      <c r="L41" s="79">
        <v>2</v>
      </c>
      <c r="M41" s="79">
        <v>0</v>
      </c>
      <c r="N41" s="79">
        <v>10</v>
      </c>
      <c r="O41" s="88">
        <v>1</v>
      </c>
      <c r="P41" s="89">
        <v>0</v>
      </c>
      <c r="Q41" s="90">
        <f>O41+P41</f>
        <v>1</v>
      </c>
      <c r="R41" s="80">
        <f>IFERROR(Q41/N41,"-")</f>
        <v>0.1</v>
      </c>
      <c r="S41" s="79">
        <v>0</v>
      </c>
      <c r="T41" s="79">
        <v>1</v>
      </c>
      <c r="U41" s="80">
        <f>IFERROR(T41/(Q41),"-")</f>
        <v>1</v>
      </c>
      <c r="V41" s="81"/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>
        <v>1</v>
      </c>
      <c r="AO41" s="98">
        <f>IF(Q41=0,"",IF(AN41=0,"",(AN41/Q41)))</f>
        <v>1</v>
      </c>
      <c r="AP41" s="97"/>
      <c r="AQ41" s="99">
        <f>IFERROR(AP41/AN41,"-")</f>
        <v>0</v>
      </c>
      <c r="AR41" s="100"/>
      <c r="AS41" s="101">
        <f>IFERROR(AR41/AN41,"-")</f>
        <v>0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151</v>
      </c>
      <c r="C42" s="184" t="s">
        <v>58</v>
      </c>
      <c r="D42" s="184"/>
      <c r="E42" s="184" t="s">
        <v>89</v>
      </c>
      <c r="F42" s="184" t="s">
        <v>90</v>
      </c>
      <c r="G42" s="184" t="s">
        <v>61</v>
      </c>
      <c r="H42" s="87" t="s">
        <v>152</v>
      </c>
      <c r="I42" s="87" t="s">
        <v>115</v>
      </c>
      <c r="J42" s="185" t="s">
        <v>153</v>
      </c>
      <c r="K42" s="176"/>
      <c r="L42" s="79">
        <v>2</v>
      </c>
      <c r="M42" s="79">
        <v>0</v>
      </c>
      <c r="N42" s="79">
        <v>10</v>
      </c>
      <c r="O42" s="88">
        <v>2</v>
      </c>
      <c r="P42" s="89">
        <v>0</v>
      </c>
      <c r="Q42" s="90">
        <f>O42+P42</f>
        <v>2</v>
      </c>
      <c r="R42" s="80">
        <f>IFERROR(Q42/N42,"-")</f>
        <v>0.2</v>
      </c>
      <c r="S42" s="79">
        <v>0</v>
      </c>
      <c r="T42" s="79">
        <v>0</v>
      </c>
      <c r="U42" s="80">
        <f>IFERROR(T42/(Q42),"-")</f>
        <v>0</v>
      </c>
      <c r="V42" s="81"/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1</v>
      </c>
      <c r="BG42" s="110">
        <f>IF(Q42=0,"",IF(BF42=0,"",(BF42/Q42)))</f>
        <v>0.5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1</v>
      </c>
      <c r="BP42" s="117">
        <f>IF(Q42=0,"",IF(BO42=0,"",(BO42/Q42)))</f>
        <v>0.5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154</v>
      </c>
      <c r="C43" s="184" t="s">
        <v>58</v>
      </c>
      <c r="D43" s="184"/>
      <c r="E43" s="184" t="s">
        <v>155</v>
      </c>
      <c r="F43" s="184" t="s">
        <v>155</v>
      </c>
      <c r="G43" s="184" t="s">
        <v>66</v>
      </c>
      <c r="H43" s="87" t="s">
        <v>156</v>
      </c>
      <c r="I43" s="87"/>
      <c r="J43" s="87"/>
      <c r="K43" s="176"/>
      <c r="L43" s="79">
        <v>80</v>
      </c>
      <c r="M43" s="79">
        <v>35</v>
      </c>
      <c r="N43" s="79">
        <v>41</v>
      </c>
      <c r="O43" s="88">
        <v>7</v>
      </c>
      <c r="P43" s="89">
        <v>0</v>
      </c>
      <c r="Q43" s="90">
        <f>O43+P43</f>
        <v>7</v>
      </c>
      <c r="R43" s="80">
        <f>IFERROR(Q43/N43,"-")</f>
        <v>0.17073170731707</v>
      </c>
      <c r="S43" s="79">
        <v>1</v>
      </c>
      <c r="T43" s="79">
        <v>0</v>
      </c>
      <c r="U43" s="80">
        <f>IFERROR(T43/(Q43),"-")</f>
        <v>0</v>
      </c>
      <c r="V43" s="81"/>
      <c r="W43" s="82">
        <v>5</v>
      </c>
      <c r="X43" s="80">
        <f>IF(Q43=0,"-",W43/Q43)</f>
        <v>0.71428571428571</v>
      </c>
      <c r="Y43" s="181">
        <v>228000</v>
      </c>
      <c r="Z43" s="182">
        <f>IFERROR(Y43/Q43,"-")</f>
        <v>32571.428571429</v>
      </c>
      <c r="AA43" s="182">
        <f>IFERROR(Y43/W43,"-")</f>
        <v>45600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1</v>
      </c>
      <c r="BP43" s="117">
        <f>IF(Q43=0,"",IF(BO43=0,"",(BO43/Q43)))</f>
        <v>0.14285714285714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>
        <v>4</v>
      </c>
      <c r="BY43" s="124">
        <f>IF(Q43=0,"",IF(BX43=0,"",(BX43/Q43)))</f>
        <v>0.57142857142857</v>
      </c>
      <c r="BZ43" s="125">
        <v>3</v>
      </c>
      <c r="CA43" s="126">
        <f>IFERROR(BZ43/BX43,"-")</f>
        <v>0.75</v>
      </c>
      <c r="CB43" s="127">
        <v>176000</v>
      </c>
      <c r="CC43" s="128">
        <f>IFERROR(CB43/BX43,"-")</f>
        <v>44000</v>
      </c>
      <c r="CD43" s="129"/>
      <c r="CE43" s="129"/>
      <c r="CF43" s="129">
        <v>3</v>
      </c>
      <c r="CG43" s="130">
        <v>2</v>
      </c>
      <c r="CH43" s="131">
        <f>IF(Q43=0,"",IF(CG43=0,"",(CG43/Q43)))</f>
        <v>0.28571428571429</v>
      </c>
      <c r="CI43" s="132">
        <v>2</v>
      </c>
      <c r="CJ43" s="133">
        <f>IFERROR(CI43/CG43,"-")</f>
        <v>1</v>
      </c>
      <c r="CK43" s="134">
        <v>52000</v>
      </c>
      <c r="CL43" s="135">
        <f>IFERROR(CK43/CG43,"-")</f>
        <v>26000</v>
      </c>
      <c r="CM43" s="136">
        <v>1</v>
      </c>
      <c r="CN43" s="136"/>
      <c r="CO43" s="136">
        <v>1</v>
      </c>
      <c r="CP43" s="137">
        <v>5</v>
      </c>
      <c r="CQ43" s="138">
        <v>228000</v>
      </c>
      <c r="CR43" s="138">
        <v>71000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30"/>
      <c r="B44" s="84"/>
      <c r="C44" s="84"/>
      <c r="D44" s="85"/>
      <c r="E44" s="85"/>
      <c r="F44" s="85"/>
      <c r="G44" s="86"/>
      <c r="H44" s="87"/>
      <c r="I44" s="87"/>
      <c r="J44" s="87"/>
      <c r="K44" s="177"/>
      <c r="L44" s="34"/>
      <c r="M44" s="34"/>
      <c r="N44" s="31"/>
      <c r="O44" s="23"/>
      <c r="P44" s="23"/>
      <c r="Q44" s="23"/>
      <c r="R44" s="32"/>
      <c r="S44" s="32"/>
      <c r="T44" s="23"/>
      <c r="U44" s="32"/>
      <c r="V44" s="25"/>
      <c r="W44" s="25"/>
      <c r="X44" s="25"/>
      <c r="Y44" s="183"/>
      <c r="Z44" s="183"/>
      <c r="AA44" s="183"/>
      <c r="AB44" s="183"/>
      <c r="AC44" s="33"/>
      <c r="AD44" s="57"/>
      <c r="AE44" s="61"/>
      <c r="AF44" s="62"/>
      <c r="AG44" s="61"/>
      <c r="AH44" s="65"/>
      <c r="AI44" s="66"/>
      <c r="AJ44" s="67"/>
      <c r="AK44" s="68"/>
      <c r="AL44" s="68"/>
      <c r="AM44" s="68"/>
      <c r="AN44" s="61"/>
      <c r="AO44" s="62"/>
      <c r="AP44" s="61"/>
      <c r="AQ44" s="65"/>
      <c r="AR44" s="66"/>
      <c r="AS44" s="67"/>
      <c r="AT44" s="68"/>
      <c r="AU44" s="68"/>
      <c r="AV44" s="68"/>
      <c r="AW44" s="61"/>
      <c r="AX44" s="62"/>
      <c r="AY44" s="61"/>
      <c r="AZ44" s="65"/>
      <c r="BA44" s="66"/>
      <c r="BB44" s="67"/>
      <c r="BC44" s="68"/>
      <c r="BD44" s="68"/>
      <c r="BE44" s="68"/>
      <c r="BF44" s="61"/>
      <c r="BG44" s="62"/>
      <c r="BH44" s="61"/>
      <c r="BI44" s="65"/>
      <c r="BJ44" s="66"/>
      <c r="BK44" s="67"/>
      <c r="BL44" s="68"/>
      <c r="BM44" s="68"/>
      <c r="BN44" s="68"/>
      <c r="BO44" s="63"/>
      <c r="BP44" s="64"/>
      <c r="BQ44" s="61"/>
      <c r="BR44" s="65"/>
      <c r="BS44" s="66"/>
      <c r="BT44" s="67"/>
      <c r="BU44" s="68"/>
      <c r="BV44" s="68"/>
      <c r="BW44" s="68"/>
      <c r="BX44" s="63"/>
      <c r="BY44" s="64"/>
      <c r="BZ44" s="61"/>
      <c r="CA44" s="65"/>
      <c r="CB44" s="66"/>
      <c r="CC44" s="67"/>
      <c r="CD44" s="68"/>
      <c r="CE44" s="68"/>
      <c r="CF44" s="68"/>
      <c r="CG44" s="63"/>
      <c r="CH44" s="64"/>
      <c r="CI44" s="61"/>
      <c r="CJ44" s="65"/>
      <c r="CK44" s="66"/>
      <c r="CL44" s="67"/>
      <c r="CM44" s="68"/>
      <c r="CN44" s="68"/>
      <c r="CO44" s="68"/>
      <c r="CP44" s="69"/>
      <c r="CQ44" s="66"/>
      <c r="CR44" s="66"/>
      <c r="CS44" s="66"/>
      <c r="CT44" s="70"/>
    </row>
    <row r="45" spans="1:99">
      <c r="A45" s="30"/>
      <c r="B45" s="37"/>
      <c r="C45" s="37"/>
      <c r="D45" s="21"/>
      <c r="E45" s="21"/>
      <c r="F45" s="21"/>
      <c r="G45" s="22"/>
      <c r="H45" s="36"/>
      <c r="I45" s="36"/>
      <c r="J45" s="73"/>
      <c r="K45" s="178"/>
      <c r="L45" s="34"/>
      <c r="M45" s="34"/>
      <c r="N45" s="31"/>
      <c r="O45" s="23"/>
      <c r="P45" s="23"/>
      <c r="Q45" s="23"/>
      <c r="R45" s="32"/>
      <c r="S45" s="32"/>
      <c r="T45" s="23"/>
      <c r="U45" s="32"/>
      <c r="V45" s="25"/>
      <c r="W45" s="25"/>
      <c r="X45" s="25"/>
      <c r="Y45" s="183"/>
      <c r="Z45" s="183"/>
      <c r="AA45" s="183"/>
      <c r="AB45" s="183"/>
      <c r="AC45" s="33"/>
      <c r="AD45" s="59"/>
      <c r="AE45" s="61"/>
      <c r="AF45" s="62"/>
      <c r="AG45" s="61"/>
      <c r="AH45" s="65"/>
      <c r="AI45" s="66"/>
      <c r="AJ45" s="67"/>
      <c r="AK45" s="68"/>
      <c r="AL45" s="68"/>
      <c r="AM45" s="68"/>
      <c r="AN45" s="61"/>
      <c r="AO45" s="62"/>
      <c r="AP45" s="61"/>
      <c r="AQ45" s="65"/>
      <c r="AR45" s="66"/>
      <c r="AS45" s="67"/>
      <c r="AT45" s="68"/>
      <c r="AU45" s="68"/>
      <c r="AV45" s="68"/>
      <c r="AW45" s="61"/>
      <c r="AX45" s="62"/>
      <c r="AY45" s="61"/>
      <c r="AZ45" s="65"/>
      <c r="BA45" s="66"/>
      <c r="BB45" s="67"/>
      <c r="BC45" s="68"/>
      <c r="BD45" s="68"/>
      <c r="BE45" s="68"/>
      <c r="BF45" s="61"/>
      <c r="BG45" s="62"/>
      <c r="BH45" s="61"/>
      <c r="BI45" s="65"/>
      <c r="BJ45" s="66"/>
      <c r="BK45" s="67"/>
      <c r="BL45" s="68"/>
      <c r="BM45" s="68"/>
      <c r="BN45" s="68"/>
      <c r="BO45" s="63"/>
      <c r="BP45" s="64"/>
      <c r="BQ45" s="61"/>
      <c r="BR45" s="65"/>
      <c r="BS45" s="66"/>
      <c r="BT45" s="67"/>
      <c r="BU45" s="68"/>
      <c r="BV45" s="68"/>
      <c r="BW45" s="68"/>
      <c r="BX45" s="63"/>
      <c r="BY45" s="64"/>
      <c r="BZ45" s="61"/>
      <c r="CA45" s="65"/>
      <c r="CB45" s="66"/>
      <c r="CC45" s="67"/>
      <c r="CD45" s="68"/>
      <c r="CE45" s="68"/>
      <c r="CF45" s="68"/>
      <c r="CG45" s="63"/>
      <c r="CH45" s="64"/>
      <c r="CI45" s="61"/>
      <c r="CJ45" s="65"/>
      <c r="CK45" s="66"/>
      <c r="CL45" s="67"/>
      <c r="CM45" s="68"/>
      <c r="CN45" s="68"/>
      <c r="CO45" s="68"/>
      <c r="CP45" s="69"/>
      <c r="CQ45" s="66"/>
      <c r="CR45" s="66"/>
      <c r="CS45" s="66"/>
      <c r="CT45" s="70"/>
    </row>
    <row r="46" spans="1:99">
      <c r="A46" s="19">
        <f>AC46</f>
        <v>2.553630952381</v>
      </c>
      <c r="B46" s="39"/>
      <c r="C46" s="39"/>
      <c r="D46" s="39"/>
      <c r="E46" s="39"/>
      <c r="F46" s="39"/>
      <c r="G46" s="39"/>
      <c r="H46" s="40" t="s">
        <v>157</v>
      </c>
      <c r="I46" s="40"/>
      <c r="J46" s="40"/>
      <c r="K46" s="179">
        <f>SUM(K6:K45)</f>
        <v>840000</v>
      </c>
      <c r="L46" s="41">
        <f>SUM(L6:L45)</f>
        <v>479</v>
      </c>
      <c r="M46" s="41">
        <f>SUM(M6:M45)</f>
        <v>157</v>
      </c>
      <c r="N46" s="41">
        <f>SUM(N6:N45)</f>
        <v>557</v>
      </c>
      <c r="O46" s="41">
        <f>SUM(O6:O45)</f>
        <v>72</v>
      </c>
      <c r="P46" s="41">
        <f>SUM(P6:P45)</f>
        <v>3</v>
      </c>
      <c r="Q46" s="41">
        <f>SUM(Q6:Q45)</f>
        <v>75</v>
      </c>
      <c r="R46" s="42">
        <f>IFERROR(Q46/N46,"-")</f>
        <v>0.13464991023339</v>
      </c>
      <c r="S46" s="76">
        <f>SUM(S6:S45)</f>
        <v>7</v>
      </c>
      <c r="T46" s="76">
        <f>SUM(T6:T45)</f>
        <v>13</v>
      </c>
      <c r="U46" s="42">
        <f>IFERROR(S46/Q46,"-")</f>
        <v>0.093333333333333</v>
      </c>
      <c r="V46" s="43">
        <f>IFERROR(K46/Q46,"-")</f>
        <v>11200</v>
      </c>
      <c r="W46" s="44">
        <f>SUM(W6:W45)</f>
        <v>18</v>
      </c>
      <c r="X46" s="42">
        <f>IFERROR(W46/Q46,"-")</f>
        <v>0.24</v>
      </c>
      <c r="Y46" s="179">
        <f>SUM(Y6:Y45)</f>
        <v>2145050</v>
      </c>
      <c r="Z46" s="179">
        <f>IFERROR(Y46/Q46,"-")</f>
        <v>28600.666666667</v>
      </c>
      <c r="AA46" s="179">
        <f>IFERROR(Y46/W46,"-")</f>
        <v>119169.44444444</v>
      </c>
      <c r="AB46" s="179">
        <f>Y46-K46</f>
        <v>1305050</v>
      </c>
      <c r="AC46" s="45">
        <f>Y46/K46</f>
        <v>2.553630952381</v>
      </c>
      <c r="AD46" s="58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9"/>
    <mergeCell ref="K22:K29"/>
    <mergeCell ref="V22:V29"/>
    <mergeCell ref="AB22:AB29"/>
    <mergeCell ref="AC22:AC29"/>
    <mergeCell ref="A30:A43"/>
    <mergeCell ref="K30:K43"/>
    <mergeCell ref="V30:V43"/>
    <mergeCell ref="AB30:AB43"/>
    <mergeCell ref="AC30:AC4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