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<sst xmlns="http://schemas.openxmlformats.org/spreadsheetml/2006/main" uniqueCount="116">
  <si>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12月</t>
  </si>
  <si>
    <t>オレンジ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</si>
  <si>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</si>
  <si>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</si>
  <si>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</si>
  <si>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</si>
  <si>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</si>
  <si>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</si>
  <si>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</si>
  <si>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</si>
  <si>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</si>
  <si>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</si>
  <si>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</si>
  <si>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</si>
  <si>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</si>
  <si>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</si>
  <si>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</si>
  <si>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</si>
  <si>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</si>
  <si>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</si>
  <si>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</si>
  <si>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</si>
  <si>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</si>
  <si>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</si>
  <si>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</si>
  <si>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</si>
  <si>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</si>
  <si>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</si>
  <si>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</si>
  <si>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</si>
  <si>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</si>
  <si>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</si>
  <si>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</si>
  <si>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</si>
  <si>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</si>
  <si>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</si>
  <si>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</si>
  <si>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</si>
  <si>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</si>
  <si>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</si>
  <si>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</si>
  <si>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</si>
  <si>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</si>
  <si>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</si>
  <si>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</si>
  <si>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</si>
  <si>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</si>
  <si>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</si>
  <si>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</si>
  <si>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</si>
  <si>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</si>
  <si>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</si>
  <si>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</si>
  <si>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</si>
  <si>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</si>
  <si>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</si>
  <si>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</si>
  <si>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ks940</t>
  </si>
  <si>
    <t>インターカラー</t>
  </si>
  <si>
    <t>コンパニオン版（黒木玲香）</t>
  </si>
  <si>
    <t>人生で一度は訪れたい出会いの老舗〇〇</t>
  </si>
  <si>
    <t>TOP</t>
  </si>
  <si>
    <t>スポーツ報知関西</t>
  </si>
  <si>
    <t>全5段つかみ4回</t>
  </si>
  <si>
    <t>ks941</t>
  </si>
  <si>
    <t>デリヘル版3（黒木玲香）</t>
  </si>
  <si>
    <t>中年の楽園好みの熟女と出会い放題</t>
  </si>
  <si>
    <t>ks942</t>
  </si>
  <si>
    <t>DVDパッケージ＿ストーリー版（黒木玲香）</t>
  </si>
  <si>
    <t>え美熟女が</t>
  </si>
  <si>
    <t>ks943</t>
  </si>
  <si>
    <t>デリヘル版2（黒木玲香）</t>
  </si>
  <si>
    <t>もう50代の熟女だけど</t>
  </si>
  <si>
    <t>ks944</t>
  </si>
  <si>
    <t>(空電共通)</t>
  </si>
  <si>
    <t>空電</t>
  </si>
  <si>
    <t>ks945</t>
  </si>
  <si>
    <t>求人版（黒木玲香）</t>
  </si>
  <si>
    <t>70歳までの出会いリクルート</t>
  </si>
  <si>
    <t>スポニチ関東</t>
  </si>
  <si>
    <t>半2段つかみ20段保証</t>
  </si>
  <si>
    <t>20段保証</t>
  </si>
  <si>
    <t>ks946</t>
  </si>
  <si>
    <t>ks947</t>
  </si>
  <si>
    <t>再婚&amp;理解者版（黒木玲香）</t>
  </si>
  <si>
    <t>再婚&amp;理解者</t>
  </si>
  <si>
    <t>ks948</t>
  </si>
  <si>
    <t>ks949</t>
  </si>
  <si>
    <t>右女3（黒木玲香）</t>
  </si>
  <si>
    <t>ks950</t>
  </si>
  <si>
    <t>ks951</t>
  </si>
  <si>
    <t>いろいろな疑問版（黒木玲香）</t>
  </si>
  <si>
    <t>登録すればわかります</t>
  </si>
  <si>
    <t>ks952</t>
  </si>
  <si>
    <t>ks953</t>
  </si>
  <si>
    <t>大正版（黒木玲香）</t>
  </si>
  <si>
    <t>ニッカン関西</t>
  </si>
  <si>
    <t>半2段つかみ10段保証</t>
  </si>
  <si>
    <t>1～10日</t>
  </si>
  <si>
    <t>ks954</t>
  </si>
  <si>
    <t>ks955</t>
  </si>
  <si>
    <t>興奮版（黒木玲香）</t>
  </si>
  <si>
    <t>11～20日</t>
  </si>
  <si>
    <t>ks956</t>
  </si>
  <si>
    <t>ks957</t>
  </si>
  <si>
    <t>旧デイリー風（黒木玲香）</t>
  </si>
  <si>
    <t>中年の男女が出会える昭和世代専門の出会い場</t>
  </si>
  <si>
    <t>21～31日</t>
  </si>
  <si>
    <t>ks958</t>
  </si>
  <si>
    <t>ks959</t>
  </si>
  <si>
    <t>新書籍版2（黒木玲香）</t>
  </si>
  <si>
    <t>70歳までの出会いお手伝い</t>
  </si>
  <si>
    <t>全5段</t>
  </si>
  <si>
    <t>12月24日(日)</t>
  </si>
  <si>
    <t>ks960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</si>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</sst>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0.25357142857143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280000</v>
      </c>
      <c r="L6" s="79">
        <v>16</v>
      </c>
      <c r="M6" s="79">
        <v>0</v>
      </c>
      <c r="N6" s="79">
        <v>59</v>
      </c>
      <c r="O6" s="88">
        <v>2</v>
      </c>
      <c r="P6" s="89">
        <v>0</v>
      </c>
      <c r="Q6" s="90">
        <f>O6+P6</f>
        <v>2</v>
      </c>
      <c r="R6" s="80">
        <f>IFERROR(Q6/N6,"-")</f>
        <v>0.033898305084746</v>
      </c>
      <c r="S6" s="79">
        <v>0</v>
      </c>
      <c r="T6" s="79">
        <v>1</v>
      </c>
      <c r="U6" s="80">
        <f>IFERROR(T6/(Q6),"-")</f>
        <v>0.5</v>
      </c>
      <c r="V6" s="81">
        <f>IFERROR(K6/SUM(Q6:Q10),"-")</f>
        <v>9333.3333333333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SUM(Y6:Y10)-SUM(K6:K10)</f>
        <v>-209000</v>
      </c>
      <c r="AC6" s="83">
        <f>SUM(Y6:Y10)/SUM(K6:K10)</f>
        <v>0.25357142857143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65</v>
      </c>
      <c r="F7" s="184" t="s">
        <v>66</v>
      </c>
      <c r="G7" s="184" t="s">
        <v>61</v>
      </c>
      <c r="H7" s="87"/>
      <c r="I7" s="87" t="s">
        <v>63</v>
      </c>
      <c r="J7" s="87"/>
      <c r="K7" s="176"/>
      <c r="L7" s="79">
        <v>14</v>
      </c>
      <c r="M7" s="79">
        <v>0</v>
      </c>
      <c r="N7" s="79">
        <v>54</v>
      </c>
      <c r="O7" s="88">
        <v>3</v>
      </c>
      <c r="P7" s="89">
        <v>0</v>
      </c>
      <c r="Q7" s="90">
        <f>O7+P7</f>
        <v>3</v>
      </c>
      <c r="R7" s="80">
        <f>IFERROR(Q7/N7,"-")</f>
        <v>0.055555555555556</v>
      </c>
      <c r="S7" s="79">
        <v>0</v>
      </c>
      <c r="T7" s="79">
        <v>2</v>
      </c>
      <c r="U7" s="80">
        <f>IFERROR(T7/(Q7),"-")</f>
        <v>0.66666666666667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2</v>
      </c>
      <c r="BY7" s="124">
        <f>IF(Q7=0,"",IF(BX7=0,"",(BX7/Q7)))</f>
        <v>0.66666666666667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/>
      <c r="I8" s="87" t="s">
        <v>63</v>
      </c>
      <c r="J8" s="87"/>
      <c r="K8" s="176"/>
      <c r="L8" s="79">
        <v>11</v>
      </c>
      <c r="M8" s="79">
        <v>0</v>
      </c>
      <c r="N8" s="79">
        <v>34</v>
      </c>
      <c r="O8" s="88">
        <v>3</v>
      </c>
      <c r="P8" s="89">
        <v>0</v>
      </c>
      <c r="Q8" s="90">
        <f>O8+P8</f>
        <v>3</v>
      </c>
      <c r="R8" s="80">
        <f>IFERROR(Q8/N8,"-")</f>
        <v>0.088235294117647</v>
      </c>
      <c r="S8" s="79">
        <v>0</v>
      </c>
      <c r="T8" s="79">
        <v>2</v>
      </c>
      <c r="U8" s="80">
        <f>IFERROR(T8/(Q8),"-")</f>
        <v>0.66666666666667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2</v>
      </c>
      <c r="BY8" s="124">
        <f>IF(Q8=0,"",IF(BX8=0,"",(BX8/Q8)))</f>
        <v>0.66666666666667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71</v>
      </c>
      <c r="F9" s="184" t="s">
        <v>72</v>
      </c>
      <c r="G9" s="184" t="s">
        <v>61</v>
      </c>
      <c r="H9" s="87"/>
      <c r="I9" s="87" t="s">
        <v>63</v>
      </c>
      <c r="J9" s="87"/>
      <c r="K9" s="176"/>
      <c r="L9" s="79">
        <v>11</v>
      </c>
      <c r="M9" s="79">
        <v>0</v>
      </c>
      <c r="N9" s="79">
        <v>42</v>
      </c>
      <c r="O9" s="88">
        <v>7</v>
      </c>
      <c r="P9" s="89">
        <v>0</v>
      </c>
      <c r="Q9" s="90">
        <f>O9+P9</f>
        <v>7</v>
      </c>
      <c r="R9" s="80">
        <f>IFERROR(Q9/N9,"-")</f>
        <v>0.16666666666667</v>
      </c>
      <c r="S9" s="79">
        <v>0</v>
      </c>
      <c r="T9" s="79">
        <v>4</v>
      </c>
      <c r="U9" s="80">
        <f>IFERROR(T9/(Q9),"-")</f>
        <v>0.57142857142857</v>
      </c>
      <c r="V9" s="81"/>
      <c r="W9" s="82">
        <v>1</v>
      </c>
      <c r="X9" s="80">
        <f>IF(Q9=0,"-",W9/Q9)</f>
        <v>0.14285714285714</v>
      </c>
      <c r="Y9" s="181">
        <v>5000</v>
      </c>
      <c r="Z9" s="182">
        <f>IFERROR(Y9/Q9,"-")</f>
        <v>714.28571428571</v>
      </c>
      <c r="AA9" s="182">
        <f>IFERROR(Y9/W9,"-")</f>
        <v>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0.14285714285714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0.28571428571429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0.42857142857143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0.14285714285714</v>
      </c>
      <c r="CI9" s="132">
        <v>1</v>
      </c>
      <c r="CJ9" s="133">
        <f>IFERROR(CI9/CG9,"-")</f>
        <v>1</v>
      </c>
      <c r="CK9" s="134">
        <v>5000</v>
      </c>
      <c r="CL9" s="135">
        <f>IFERROR(CK9/CG9,"-")</f>
        <v>5000</v>
      </c>
      <c r="CM9" s="136">
        <v>1</v>
      </c>
      <c r="CN9" s="136"/>
      <c r="CO9" s="136"/>
      <c r="CP9" s="137">
        <v>1</v>
      </c>
      <c r="CQ9" s="138">
        <v>5000</v>
      </c>
      <c r="CR9" s="138">
        <v>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74</v>
      </c>
      <c r="G10" s="184" t="s">
        <v>75</v>
      </c>
      <c r="H10" s="87"/>
      <c r="I10" s="87"/>
      <c r="J10" s="87"/>
      <c r="K10" s="176"/>
      <c r="L10" s="79">
        <v>99</v>
      </c>
      <c r="M10" s="79">
        <v>63</v>
      </c>
      <c r="N10" s="79">
        <v>41</v>
      </c>
      <c r="O10" s="88">
        <v>15</v>
      </c>
      <c r="P10" s="89">
        <v>0</v>
      </c>
      <c r="Q10" s="90">
        <f>O10+P10</f>
        <v>15</v>
      </c>
      <c r="R10" s="80">
        <f>IFERROR(Q10/N10,"-")</f>
        <v>0.36585365853659</v>
      </c>
      <c r="S10" s="79">
        <v>1</v>
      </c>
      <c r="T10" s="79">
        <v>2</v>
      </c>
      <c r="U10" s="80">
        <f>IFERROR(T10/(Q10),"-")</f>
        <v>0.13333333333333</v>
      </c>
      <c r="V10" s="81"/>
      <c r="W10" s="82">
        <v>6</v>
      </c>
      <c r="X10" s="80">
        <f>IF(Q10=0,"-",W10/Q10)</f>
        <v>0.4</v>
      </c>
      <c r="Y10" s="181">
        <v>66000</v>
      </c>
      <c r="Z10" s="182">
        <f>IFERROR(Y10/Q10,"-")</f>
        <v>4400</v>
      </c>
      <c r="AA10" s="182">
        <f>IFERROR(Y10/W10,"-")</f>
        <v>11000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4</v>
      </c>
      <c r="BP10" s="117">
        <f>IF(Q10=0,"",IF(BO10=0,"",(BO10/Q10)))</f>
        <v>0.26666666666667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7</v>
      </c>
      <c r="BY10" s="124">
        <f>IF(Q10=0,"",IF(BX10=0,"",(BX10/Q10)))</f>
        <v>0.46666666666667</v>
      </c>
      <c r="BZ10" s="125">
        <v>5</v>
      </c>
      <c r="CA10" s="126">
        <f>IFERROR(BZ10/BX10,"-")</f>
        <v>0.71428571428571</v>
      </c>
      <c r="CB10" s="127">
        <v>64000</v>
      </c>
      <c r="CC10" s="128">
        <f>IFERROR(CB10/BX10,"-")</f>
        <v>9142.8571428571</v>
      </c>
      <c r="CD10" s="129">
        <v>1</v>
      </c>
      <c r="CE10" s="129">
        <v>2</v>
      </c>
      <c r="CF10" s="129">
        <v>2</v>
      </c>
      <c r="CG10" s="130">
        <v>4</v>
      </c>
      <c r="CH10" s="131">
        <f>IF(Q10=0,"",IF(CG10=0,"",(CG10/Q10)))</f>
        <v>0.26666666666667</v>
      </c>
      <c r="CI10" s="132">
        <v>1</v>
      </c>
      <c r="CJ10" s="133">
        <f>IFERROR(CI10/CG10,"-")</f>
        <v>0.25</v>
      </c>
      <c r="CK10" s="134">
        <v>2000</v>
      </c>
      <c r="CL10" s="135">
        <f>IFERROR(CK10/CG10,"-")</f>
        <v>500</v>
      </c>
      <c r="CM10" s="136">
        <v>1</v>
      </c>
      <c r="CN10" s="136"/>
      <c r="CO10" s="136"/>
      <c r="CP10" s="137">
        <v>6</v>
      </c>
      <c r="CQ10" s="138">
        <v>66000</v>
      </c>
      <c r="CR10" s="138">
        <v>31000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0.1675</v>
      </c>
      <c r="B11" s="184" t="s">
        <v>76</v>
      </c>
      <c r="C11" s="184" t="s">
        <v>58</v>
      </c>
      <c r="D11" s="184"/>
      <c r="E11" s="184" t="s">
        <v>77</v>
      </c>
      <c r="F11" s="184" t="s">
        <v>78</v>
      </c>
      <c r="G11" s="184" t="s">
        <v>61</v>
      </c>
      <c r="H11" s="87" t="s">
        <v>79</v>
      </c>
      <c r="I11" s="87" t="s">
        <v>80</v>
      </c>
      <c r="J11" s="87" t="s">
        <v>81</v>
      </c>
      <c r="K11" s="176">
        <v>400000</v>
      </c>
      <c r="L11" s="79">
        <v>24</v>
      </c>
      <c r="M11" s="79">
        <v>0</v>
      </c>
      <c r="N11" s="79">
        <v>62</v>
      </c>
      <c r="O11" s="88">
        <v>5</v>
      </c>
      <c r="P11" s="89">
        <v>0</v>
      </c>
      <c r="Q11" s="90">
        <f>O11+P11</f>
        <v>5</v>
      </c>
      <c r="R11" s="80">
        <f>IFERROR(Q11/N11,"-")</f>
        <v>0.080645161290323</v>
      </c>
      <c r="S11" s="79">
        <v>0</v>
      </c>
      <c r="T11" s="79">
        <v>2</v>
      </c>
      <c r="U11" s="80">
        <f>IFERROR(T11/(Q11),"-")</f>
        <v>0.4</v>
      </c>
      <c r="V11" s="81">
        <f>IFERROR(K11/SUM(Q11:Q18),"-")</f>
        <v>8888.8888888889</v>
      </c>
      <c r="W11" s="82">
        <v>2</v>
      </c>
      <c r="X11" s="80">
        <f>IF(Q11=0,"-",W11/Q11)</f>
        <v>0.4</v>
      </c>
      <c r="Y11" s="181">
        <v>16000</v>
      </c>
      <c r="Z11" s="182">
        <f>IFERROR(Y11/Q11,"-")</f>
        <v>3200</v>
      </c>
      <c r="AA11" s="182">
        <f>IFERROR(Y11/W11,"-")</f>
        <v>8000</v>
      </c>
      <c r="AB11" s="176">
        <f>SUM(Y11:Y18)-SUM(K11:K18)</f>
        <v>-333000</v>
      </c>
      <c r="AC11" s="83">
        <f>SUM(Y11:Y18)/SUM(K11:K18)</f>
        <v>0.1675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0.4</v>
      </c>
      <c r="BZ11" s="125">
        <v>2</v>
      </c>
      <c r="CA11" s="126">
        <f>IFERROR(BZ11/BX11,"-")</f>
        <v>1</v>
      </c>
      <c r="CB11" s="127">
        <v>16000</v>
      </c>
      <c r="CC11" s="128">
        <f>IFERROR(CB11/BX11,"-")</f>
        <v>8000</v>
      </c>
      <c r="CD11" s="129">
        <v>1</v>
      </c>
      <c r="CE11" s="129"/>
      <c r="CF11" s="129">
        <v>1</v>
      </c>
      <c r="CG11" s="130">
        <v>1</v>
      </c>
      <c r="CH11" s="131">
        <f>IF(Q11=0,"",IF(CG11=0,"",(CG11/Q11)))</f>
        <v>0.2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16000</v>
      </c>
      <c r="CR11" s="138">
        <v>15000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82</v>
      </c>
      <c r="C12" s="184" t="s">
        <v>58</v>
      </c>
      <c r="D12" s="184"/>
      <c r="E12" s="184" t="s">
        <v>77</v>
      </c>
      <c r="F12" s="184" t="s">
        <v>78</v>
      </c>
      <c r="G12" s="184" t="s">
        <v>75</v>
      </c>
      <c r="H12" s="87"/>
      <c r="I12" s="87"/>
      <c r="J12" s="87"/>
      <c r="K12" s="176"/>
      <c r="L12" s="79">
        <v>41</v>
      </c>
      <c r="M12" s="79">
        <v>29</v>
      </c>
      <c r="N12" s="79">
        <v>14</v>
      </c>
      <c r="O12" s="88">
        <v>3</v>
      </c>
      <c r="P12" s="89">
        <v>0</v>
      </c>
      <c r="Q12" s="90">
        <f>O12+P12</f>
        <v>3</v>
      </c>
      <c r="R12" s="80">
        <f>IFERROR(Q12/N12,"-")</f>
        <v>0.21428571428571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2</v>
      </c>
      <c r="BY12" s="124">
        <f>IF(Q12=0,"",IF(BX12=0,"",(BX12/Q12)))</f>
        <v>0.66666666666667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84</v>
      </c>
      <c r="F13" s="184" t="s">
        <v>85</v>
      </c>
      <c r="G13" s="184" t="s">
        <v>61</v>
      </c>
      <c r="H13" s="87"/>
      <c r="I13" s="87" t="s">
        <v>80</v>
      </c>
      <c r="J13" s="87"/>
      <c r="K13" s="176"/>
      <c r="L13" s="79">
        <v>25</v>
      </c>
      <c r="M13" s="79">
        <v>0</v>
      </c>
      <c r="N13" s="79">
        <v>58</v>
      </c>
      <c r="O13" s="88">
        <v>6</v>
      </c>
      <c r="P13" s="89">
        <v>0</v>
      </c>
      <c r="Q13" s="90">
        <f>O13+P13</f>
        <v>6</v>
      </c>
      <c r="R13" s="80">
        <f>IFERROR(Q13/N13,"-")</f>
        <v>0.10344827586207</v>
      </c>
      <c r="S13" s="79">
        <v>0</v>
      </c>
      <c r="T13" s="79">
        <v>2</v>
      </c>
      <c r="U13" s="80">
        <f>IFERROR(T13/(Q13),"-")</f>
        <v>0.33333333333333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0.16666666666667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3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84</v>
      </c>
      <c r="F14" s="184" t="s">
        <v>85</v>
      </c>
      <c r="G14" s="184" t="s">
        <v>75</v>
      </c>
      <c r="H14" s="87"/>
      <c r="I14" s="87"/>
      <c r="J14" s="87"/>
      <c r="K14" s="176"/>
      <c r="L14" s="79">
        <v>23</v>
      </c>
      <c r="M14" s="79">
        <v>14</v>
      </c>
      <c r="N14" s="79">
        <v>3</v>
      </c>
      <c r="O14" s="88">
        <v>1</v>
      </c>
      <c r="P14" s="89">
        <v>0</v>
      </c>
      <c r="Q14" s="90">
        <f>O14+P14</f>
        <v>1</v>
      </c>
      <c r="R14" s="80">
        <f>IFERROR(Q14/N14,"-")</f>
        <v>0.33333333333333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87</v>
      </c>
      <c r="C15" s="184" t="s">
        <v>58</v>
      </c>
      <c r="D15" s="184"/>
      <c r="E15" s="184" t="s">
        <v>88</v>
      </c>
      <c r="F15" s="184" t="s">
        <v>72</v>
      </c>
      <c r="G15" s="184" t="s">
        <v>61</v>
      </c>
      <c r="H15" s="87"/>
      <c r="I15" s="87" t="s">
        <v>80</v>
      </c>
      <c r="J15" s="87"/>
      <c r="K15" s="176"/>
      <c r="L15" s="79">
        <v>40</v>
      </c>
      <c r="M15" s="79">
        <v>0</v>
      </c>
      <c r="N15" s="79">
        <v>73</v>
      </c>
      <c r="O15" s="88">
        <v>9</v>
      </c>
      <c r="P15" s="89">
        <v>0</v>
      </c>
      <c r="Q15" s="90">
        <f>O15+P15</f>
        <v>9</v>
      </c>
      <c r="R15" s="80">
        <f>IFERROR(Q15/N15,"-")</f>
        <v>0.12328767123288</v>
      </c>
      <c r="S15" s="79">
        <v>0</v>
      </c>
      <c r="T15" s="79">
        <v>4</v>
      </c>
      <c r="U15" s="80">
        <f>IFERROR(T15/(Q15),"-")</f>
        <v>0.44444444444444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0.11111111111111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5</v>
      </c>
      <c r="BP15" s="117">
        <f>IF(Q15=0,"",IF(BO15=0,"",(BO15/Q15)))</f>
        <v>0.55555555555556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3</v>
      </c>
      <c r="BY15" s="124">
        <f>IF(Q15=0,"",IF(BX15=0,"",(BX15/Q15)))</f>
        <v>0.33333333333333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88</v>
      </c>
      <c r="F16" s="184" t="s">
        <v>72</v>
      </c>
      <c r="G16" s="184" t="s">
        <v>75</v>
      </c>
      <c r="H16" s="87"/>
      <c r="I16" s="87"/>
      <c r="J16" s="87"/>
      <c r="K16" s="176"/>
      <c r="L16" s="79">
        <v>34</v>
      </c>
      <c r="M16" s="79">
        <v>26</v>
      </c>
      <c r="N16" s="79">
        <v>15</v>
      </c>
      <c r="O16" s="88">
        <v>9</v>
      </c>
      <c r="P16" s="89">
        <v>0</v>
      </c>
      <c r="Q16" s="90">
        <f>O16+P16</f>
        <v>9</v>
      </c>
      <c r="R16" s="80">
        <f>IFERROR(Q16/N16,"-")</f>
        <v>0.6</v>
      </c>
      <c r="S16" s="79">
        <v>0</v>
      </c>
      <c r="T16" s="79">
        <v>1</v>
      </c>
      <c r="U16" s="80">
        <f>IFERROR(T16/(Q16),"-")</f>
        <v>0.11111111111111</v>
      </c>
      <c r="V16" s="81"/>
      <c r="W16" s="82">
        <v>1</v>
      </c>
      <c r="X16" s="80">
        <f>IF(Q16=0,"-",W16/Q16)</f>
        <v>0.11111111111111</v>
      </c>
      <c r="Y16" s="181">
        <v>15000</v>
      </c>
      <c r="Z16" s="182">
        <f>IFERROR(Y16/Q16,"-")</f>
        <v>1666.6666666667</v>
      </c>
      <c r="AA16" s="182">
        <f>IFERROR(Y16/W16,"-")</f>
        <v>15000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0.11111111111111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7</v>
      </c>
      <c r="BY16" s="124">
        <f>IF(Q16=0,"",IF(BX16=0,"",(BX16/Q16)))</f>
        <v>0.77777777777778</v>
      </c>
      <c r="BZ16" s="125">
        <v>1</v>
      </c>
      <c r="CA16" s="126">
        <f>IFERROR(BZ16/BX16,"-")</f>
        <v>0.14285714285714</v>
      </c>
      <c r="CB16" s="127">
        <v>15000</v>
      </c>
      <c r="CC16" s="128">
        <f>IFERROR(CB16/BX16,"-")</f>
        <v>2142.8571428571</v>
      </c>
      <c r="CD16" s="129"/>
      <c r="CE16" s="129"/>
      <c r="CF16" s="129">
        <v>1</v>
      </c>
      <c r="CG16" s="130">
        <v>1</v>
      </c>
      <c r="CH16" s="131">
        <f>IF(Q16=0,"",IF(CG16=0,"",(CG16/Q16)))</f>
        <v>0.11111111111111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1</v>
      </c>
      <c r="CQ16" s="138">
        <v>15000</v>
      </c>
      <c r="CR16" s="138">
        <v>15000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90</v>
      </c>
      <c r="C17" s="184" t="s">
        <v>58</v>
      </c>
      <c r="D17" s="184"/>
      <c r="E17" s="184" t="s">
        <v>91</v>
      </c>
      <c r="F17" s="184" t="s">
        <v>92</v>
      </c>
      <c r="G17" s="184" t="s">
        <v>61</v>
      </c>
      <c r="H17" s="87"/>
      <c r="I17" s="87" t="s">
        <v>80</v>
      </c>
      <c r="J17" s="87"/>
      <c r="K17" s="176"/>
      <c r="L17" s="79">
        <v>98</v>
      </c>
      <c r="M17" s="79">
        <v>0</v>
      </c>
      <c r="N17" s="79">
        <v>89</v>
      </c>
      <c r="O17" s="88">
        <v>8</v>
      </c>
      <c r="P17" s="89">
        <v>0</v>
      </c>
      <c r="Q17" s="90">
        <f>O17+P17</f>
        <v>8</v>
      </c>
      <c r="R17" s="80">
        <f>IFERROR(Q17/N17,"-")</f>
        <v>0.089887640449438</v>
      </c>
      <c r="S17" s="79">
        <v>0</v>
      </c>
      <c r="T17" s="79">
        <v>2</v>
      </c>
      <c r="U17" s="80">
        <f>IFERROR(T17/(Q17),"-")</f>
        <v>0.25</v>
      </c>
      <c r="V17" s="81"/>
      <c r="W17" s="82">
        <v>2</v>
      </c>
      <c r="X17" s="80">
        <f>IF(Q17=0,"-",W17/Q17)</f>
        <v>0.25</v>
      </c>
      <c r="Y17" s="181">
        <v>8000</v>
      </c>
      <c r="Z17" s="182">
        <f>IFERROR(Y17/Q17,"-")</f>
        <v>1000</v>
      </c>
      <c r="AA17" s="182">
        <f>IFERROR(Y17/W17,"-")</f>
        <v>4000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5</v>
      </c>
      <c r="BP17" s="117">
        <f>IF(Q17=0,"",IF(BO17=0,"",(BO17/Q17)))</f>
        <v>0.625</v>
      </c>
      <c r="BQ17" s="118">
        <v>1</v>
      </c>
      <c r="BR17" s="119">
        <f>IFERROR(BQ17/BO17,"-")</f>
        <v>0.2</v>
      </c>
      <c r="BS17" s="120">
        <v>2000</v>
      </c>
      <c r="BT17" s="121">
        <f>IFERROR(BS17/BO17,"-")</f>
        <v>400</v>
      </c>
      <c r="BU17" s="122"/>
      <c r="BV17" s="122">
        <v>1</v>
      </c>
      <c r="BW17" s="122"/>
      <c r="BX17" s="123">
        <v>3</v>
      </c>
      <c r="BY17" s="124">
        <f>IF(Q17=0,"",IF(BX17=0,"",(BX17/Q17)))</f>
        <v>0.375</v>
      </c>
      <c r="BZ17" s="125">
        <v>1</v>
      </c>
      <c r="CA17" s="126">
        <f>IFERROR(BZ17/BX17,"-")</f>
        <v>0.33333333333333</v>
      </c>
      <c r="CB17" s="127">
        <v>6000</v>
      </c>
      <c r="CC17" s="128">
        <f>IFERROR(CB17/BX17,"-")</f>
        <v>2000</v>
      </c>
      <c r="CD17" s="129"/>
      <c r="CE17" s="129">
        <v>1</v>
      </c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8000</v>
      </c>
      <c r="CR17" s="138">
        <v>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93</v>
      </c>
      <c r="C18" s="184" t="s">
        <v>58</v>
      </c>
      <c r="D18" s="184"/>
      <c r="E18" s="184" t="s">
        <v>91</v>
      </c>
      <c r="F18" s="184" t="s">
        <v>92</v>
      </c>
      <c r="G18" s="184" t="s">
        <v>75</v>
      </c>
      <c r="H18" s="87"/>
      <c r="I18" s="87"/>
      <c r="J18" s="87"/>
      <c r="K18" s="176"/>
      <c r="L18" s="79">
        <v>22</v>
      </c>
      <c r="M18" s="79">
        <v>17</v>
      </c>
      <c r="N18" s="79">
        <v>15</v>
      </c>
      <c r="O18" s="88">
        <v>4</v>
      </c>
      <c r="P18" s="89">
        <v>0</v>
      </c>
      <c r="Q18" s="90">
        <f>O18+P18</f>
        <v>4</v>
      </c>
      <c r="R18" s="80">
        <f>IFERROR(Q18/N18,"-")</f>
        <v>0.26666666666667</v>
      </c>
      <c r="S18" s="79">
        <v>1</v>
      </c>
      <c r="T18" s="79">
        <v>0</v>
      </c>
      <c r="U18" s="80">
        <f>IFERROR(T18/(Q18),"-")</f>
        <v>0</v>
      </c>
      <c r="V18" s="81"/>
      <c r="W18" s="82">
        <v>2</v>
      </c>
      <c r="X18" s="80">
        <f>IF(Q18=0,"-",W18/Q18)</f>
        <v>0.5</v>
      </c>
      <c r="Y18" s="181">
        <v>28000</v>
      </c>
      <c r="Z18" s="182">
        <f>IFERROR(Y18/Q18,"-")</f>
        <v>7000</v>
      </c>
      <c r="AA18" s="182">
        <f>IFERROR(Y18/W18,"-")</f>
        <v>14000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3</v>
      </c>
      <c r="BP18" s="117">
        <f>IF(Q18=0,"",IF(BO18=0,"",(BO18/Q18)))</f>
        <v>0.75</v>
      </c>
      <c r="BQ18" s="118">
        <v>2</v>
      </c>
      <c r="BR18" s="119">
        <f>IFERROR(BQ18/BO18,"-")</f>
        <v>0.66666666666667</v>
      </c>
      <c r="BS18" s="120">
        <v>28000</v>
      </c>
      <c r="BT18" s="121">
        <f>IFERROR(BS18/BO18,"-")</f>
        <v>9333.3333333333</v>
      </c>
      <c r="BU18" s="122"/>
      <c r="BV18" s="122"/>
      <c r="BW18" s="122">
        <v>2</v>
      </c>
      <c r="BX18" s="123">
        <v>1</v>
      </c>
      <c r="BY18" s="124">
        <f>IF(Q18=0,"",IF(BX18=0,"",(BX18/Q18)))</f>
        <v>0.25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28000</v>
      </c>
      <c r="CR18" s="138">
        <v>19000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0.82307692307692</v>
      </c>
      <c r="B19" s="184" t="s">
        <v>94</v>
      </c>
      <c r="C19" s="184" t="s">
        <v>58</v>
      </c>
      <c r="D19" s="184"/>
      <c r="E19" s="184" t="s">
        <v>95</v>
      </c>
      <c r="F19" s="184" t="s">
        <v>78</v>
      </c>
      <c r="G19" s="184" t="s">
        <v>61</v>
      </c>
      <c r="H19" s="87" t="s">
        <v>96</v>
      </c>
      <c r="I19" s="87" t="s">
        <v>97</v>
      </c>
      <c r="J19" s="87" t="s">
        <v>98</v>
      </c>
      <c r="K19" s="176">
        <v>260000</v>
      </c>
      <c r="L19" s="79">
        <v>24</v>
      </c>
      <c r="M19" s="79">
        <v>0</v>
      </c>
      <c r="N19" s="79">
        <v>59</v>
      </c>
      <c r="O19" s="88">
        <v>5</v>
      </c>
      <c r="P19" s="89">
        <v>0</v>
      </c>
      <c r="Q19" s="90">
        <f>O19+P19</f>
        <v>5</v>
      </c>
      <c r="R19" s="80">
        <f>IFERROR(Q19/N19,"-")</f>
        <v>0.084745762711864</v>
      </c>
      <c r="S19" s="79">
        <v>0</v>
      </c>
      <c r="T19" s="79">
        <v>0</v>
      </c>
      <c r="U19" s="80">
        <f>IFERROR(T19/(Q19),"-")</f>
        <v>0</v>
      </c>
      <c r="V19" s="81">
        <f>IFERROR(K19/SUM(Q19:Q24),"-")</f>
        <v>8666.6666666667</v>
      </c>
      <c r="W19" s="82">
        <v>2</v>
      </c>
      <c r="X19" s="80">
        <f>IF(Q19=0,"-",W19/Q19)</f>
        <v>0.4</v>
      </c>
      <c r="Y19" s="181">
        <v>5000</v>
      </c>
      <c r="Z19" s="182">
        <f>IFERROR(Y19/Q19,"-")</f>
        <v>1000</v>
      </c>
      <c r="AA19" s="182">
        <f>IFERROR(Y19/W19,"-")</f>
        <v>2500</v>
      </c>
      <c r="AB19" s="176">
        <f>SUM(Y19:Y24)-SUM(K19:K24)</f>
        <v>-46000</v>
      </c>
      <c r="AC19" s="83">
        <f>SUM(Y19:Y24)/SUM(K19:K24)</f>
        <v>0.82307692307692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0.2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2</v>
      </c>
      <c r="BY19" s="124">
        <f>IF(Q19=0,"",IF(BX19=0,"",(BX19/Q19)))</f>
        <v>0.4</v>
      </c>
      <c r="BZ19" s="125">
        <v>1</v>
      </c>
      <c r="CA19" s="126">
        <f>IFERROR(BZ19/BX19,"-")</f>
        <v>0.5</v>
      </c>
      <c r="CB19" s="127">
        <v>2000</v>
      </c>
      <c r="CC19" s="128">
        <f>IFERROR(CB19/BX19,"-")</f>
        <v>1000</v>
      </c>
      <c r="CD19" s="129">
        <v>1</v>
      </c>
      <c r="CE19" s="129"/>
      <c r="CF19" s="129"/>
      <c r="CG19" s="130">
        <v>1</v>
      </c>
      <c r="CH19" s="131">
        <f>IF(Q19=0,"",IF(CG19=0,"",(CG19/Q19)))</f>
        <v>0.2</v>
      </c>
      <c r="CI19" s="132">
        <v>1</v>
      </c>
      <c r="CJ19" s="133">
        <f>IFERROR(CI19/CG19,"-")</f>
        <v>1</v>
      </c>
      <c r="CK19" s="134">
        <v>3000</v>
      </c>
      <c r="CL19" s="135">
        <f>IFERROR(CK19/CG19,"-")</f>
        <v>3000</v>
      </c>
      <c r="CM19" s="136">
        <v>1</v>
      </c>
      <c r="CN19" s="136"/>
      <c r="CO19" s="136"/>
      <c r="CP19" s="137">
        <v>2</v>
      </c>
      <c r="CQ19" s="138">
        <v>5000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95</v>
      </c>
      <c r="F20" s="184" t="s">
        <v>78</v>
      </c>
      <c r="G20" s="184" t="s">
        <v>75</v>
      </c>
      <c r="H20" s="87"/>
      <c r="I20" s="87"/>
      <c r="J20" s="87"/>
      <c r="K20" s="176"/>
      <c r="L20" s="79">
        <v>15</v>
      </c>
      <c r="M20" s="79">
        <v>12</v>
      </c>
      <c r="N20" s="79">
        <v>2</v>
      </c>
      <c r="O20" s="88">
        <v>3</v>
      </c>
      <c r="P20" s="89">
        <v>0</v>
      </c>
      <c r="Q20" s="90">
        <f>O20+P20</f>
        <v>3</v>
      </c>
      <c r="R20" s="80">
        <f>IFERROR(Q20/N20,"-")</f>
        <v>1.5</v>
      </c>
      <c r="S20" s="79">
        <v>2</v>
      </c>
      <c r="T20" s="79">
        <v>0</v>
      </c>
      <c r="U20" s="80">
        <f>IFERROR(T20/(Q20),"-")</f>
        <v>0</v>
      </c>
      <c r="V20" s="81"/>
      <c r="W20" s="82">
        <v>2</v>
      </c>
      <c r="X20" s="80">
        <f>IF(Q20=0,"-",W20/Q20)</f>
        <v>0.66666666666667</v>
      </c>
      <c r="Y20" s="181">
        <v>53000</v>
      </c>
      <c r="Z20" s="182">
        <f>IFERROR(Y20/Q20,"-")</f>
        <v>17666.666666667</v>
      </c>
      <c r="AA20" s="182">
        <f>IFERROR(Y20/W20,"-")</f>
        <v>26500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>
        <v>1</v>
      </c>
      <c r="CA20" s="126">
        <f>IFERROR(BZ20/BX20,"-")</f>
        <v>1</v>
      </c>
      <c r="CB20" s="127">
        <v>45000</v>
      </c>
      <c r="CC20" s="128">
        <f>IFERROR(CB20/BX20,"-")</f>
        <v>45000</v>
      </c>
      <c r="CD20" s="129"/>
      <c r="CE20" s="129"/>
      <c r="CF20" s="129">
        <v>1</v>
      </c>
      <c r="CG20" s="130">
        <v>1</v>
      </c>
      <c r="CH20" s="131">
        <f>IF(Q20=0,"",IF(CG20=0,"",(CG20/Q20)))</f>
        <v>0.33333333333333</v>
      </c>
      <c r="CI20" s="132">
        <v>1</v>
      </c>
      <c r="CJ20" s="133">
        <f>IFERROR(CI20/CG20,"-")</f>
        <v>1</v>
      </c>
      <c r="CK20" s="134">
        <v>8000</v>
      </c>
      <c r="CL20" s="135">
        <f>IFERROR(CK20/CG20,"-")</f>
        <v>8000</v>
      </c>
      <c r="CM20" s="136"/>
      <c r="CN20" s="136">
        <v>1</v>
      </c>
      <c r="CO20" s="136"/>
      <c r="CP20" s="137">
        <v>2</v>
      </c>
      <c r="CQ20" s="138">
        <v>53000</v>
      </c>
      <c r="CR20" s="138">
        <v>45000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100</v>
      </c>
      <c r="C21" s="184" t="s">
        <v>58</v>
      </c>
      <c r="D21" s="184"/>
      <c r="E21" s="184" t="s">
        <v>101</v>
      </c>
      <c r="F21" s="184" t="s">
        <v>78</v>
      </c>
      <c r="G21" s="184" t="s">
        <v>61</v>
      </c>
      <c r="H21" s="87"/>
      <c r="I21" s="87" t="s">
        <v>97</v>
      </c>
      <c r="J21" s="87" t="s">
        <v>102</v>
      </c>
      <c r="K21" s="176"/>
      <c r="L21" s="79">
        <v>9</v>
      </c>
      <c r="M21" s="79">
        <v>0</v>
      </c>
      <c r="N21" s="79">
        <v>49</v>
      </c>
      <c r="O21" s="88">
        <v>4</v>
      </c>
      <c r="P21" s="89">
        <v>0</v>
      </c>
      <c r="Q21" s="90">
        <f>O21+P21</f>
        <v>4</v>
      </c>
      <c r="R21" s="80">
        <f>IFERROR(Q21/N21,"-")</f>
        <v>0.081632653061224</v>
      </c>
      <c r="S21" s="79">
        <v>0</v>
      </c>
      <c r="T21" s="79">
        <v>1</v>
      </c>
      <c r="U21" s="80">
        <f>IFERROR(T21/(Q21),"-")</f>
        <v>0.25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0.25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0.25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1</v>
      </c>
      <c r="BY21" s="124">
        <f>IF(Q21=0,"",IF(BX21=0,"",(BX21/Q21)))</f>
        <v>0.25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</v>
      </c>
      <c r="CH21" s="131">
        <f>IF(Q21=0,"",IF(CG21=0,"",(CG21/Q21)))</f>
        <v>0.25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101</v>
      </c>
      <c r="F22" s="184" t="s">
        <v>78</v>
      </c>
      <c r="G22" s="184" t="s">
        <v>75</v>
      </c>
      <c r="H22" s="87"/>
      <c r="I22" s="87"/>
      <c r="J22" s="87"/>
      <c r="K22" s="176"/>
      <c r="L22" s="79">
        <v>33</v>
      </c>
      <c r="M22" s="79">
        <v>23</v>
      </c>
      <c r="N22" s="79">
        <v>6</v>
      </c>
      <c r="O22" s="88">
        <v>7</v>
      </c>
      <c r="P22" s="89">
        <v>0</v>
      </c>
      <c r="Q22" s="90">
        <f>O22+P22</f>
        <v>7</v>
      </c>
      <c r="R22" s="80">
        <f>IFERROR(Q22/N22,"-")</f>
        <v>1.1666666666667</v>
      </c>
      <c r="S22" s="79">
        <v>0</v>
      </c>
      <c r="T22" s="79">
        <v>1</v>
      </c>
      <c r="U22" s="80">
        <f>IFERROR(T22/(Q22),"-")</f>
        <v>0.14285714285714</v>
      </c>
      <c r="V22" s="81"/>
      <c r="W22" s="82">
        <v>2</v>
      </c>
      <c r="X22" s="80">
        <f>IF(Q22=0,"-",W22/Q22)</f>
        <v>0.28571428571429</v>
      </c>
      <c r="Y22" s="181">
        <v>35000</v>
      </c>
      <c r="Z22" s="182">
        <f>IFERROR(Y22/Q22,"-")</f>
        <v>5000</v>
      </c>
      <c r="AA22" s="182">
        <f>IFERROR(Y22/W22,"-")</f>
        <v>17500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0.14285714285714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0.28571428571429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2</v>
      </c>
      <c r="BY22" s="124">
        <f>IF(Q22=0,"",IF(BX22=0,"",(BX22/Q22)))</f>
        <v>0.28571428571429</v>
      </c>
      <c r="BZ22" s="125">
        <v>1</v>
      </c>
      <c r="CA22" s="126">
        <f>IFERROR(BZ22/BX22,"-")</f>
        <v>0.5</v>
      </c>
      <c r="CB22" s="127">
        <v>5000</v>
      </c>
      <c r="CC22" s="128">
        <f>IFERROR(CB22/BX22,"-")</f>
        <v>2500</v>
      </c>
      <c r="CD22" s="129">
        <v>1</v>
      </c>
      <c r="CE22" s="129"/>
      <c r="CF22" s="129"/>
      <c r="CG22" s="130">
        <v>2</v>
      </c>
      <c r="CH22" s="131">
        <f>IF(Q22=0,"",IF(CG22=0,"",(CG22/Q22)))</f>
        <v>0.28571428571429</v>
      </c>
      <c r="CI22" s="132">
        <v>1</v>
      </c>
      <c r="CJ22" s="133">
        <f>IFERROR(CI22/CG22,"-")</f>
        <v>0.5</v>
      </c>
      <c r="CK22" s="134">
        <v>30000</v>
      </c>
      <c r="CL22" s="135">
        <f>IFERROR(CK22/CG22,"-")</f>
        <v>15000</v>
      </c>
      <c r="CM22" s="136"/>
      <c r="CN22" s="136"/>
      <c r="CO22" s="136">
        <v>1</v>
      </c>
      <c r="CP22" s="137">
        <v>2</v>
      </c>
      <c r="CQ22" s="138">
        <v>35000</v>
      </c>
      <c r="CR22" s="138">
        <v>30000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104</v>
      </c>
      <c r="C23" s="184" t="s">
        <v>58</v>
      </c>
      <c r="D23" s="184"/>
      <c r="E23" s="184" t="s">
        <v>105</v>
      </c>
      <c r="F23" s="184" t="s">
        <v>106</v>
      </c>
      <c r="G23" s="184" t="s">
        <v>61</v>
      </c>
      <c r="H23" s="87"/>
      <c r="I23" s="87" t="s">
        <v>97</v>
      </c>
      <c r="J23" s="87" t="s">
        <v>107</v>
      </c>
      <c r="K23" s="176"/>
      <c r="L23" s="79">
        <v>23</v>
      </c>
      <c r="M23" s="79">
        <v>0</v>
      </c>
      <c r="N23" s="79">
        <v>78</v>
      </c>
      <c r="O23" s="88">
        <v>8</v>
      </c>
      <c r="P23" s="89">
        <v>0</v>
      </c>
      <c r="Q23" s="90">
        <f>O23+P23</f>
        <v>8</v>
      </c>
      <c r="R23" s="80">
        <f>IFERROR(Q23/N23,"-")</f>
        <v>0.1025641025641</v>
      </c>
      <c r="S23" s="79">
        <v>1</v>
      </c>
      <c r="T23" s="79">
        <v>4</v>
      </c>
      <c r="U23" s="80">
        <f>IFERROR(T23/(Q23),"-")</f>
        <v>0.5</v>
      </c>
      <c r="V23" s="81"/>
      <c r="W23" s="82">
        <v>2</v>
      </c>
      <c r="X23" s="80">
        <f>IF(Q23=0,"-",W23/Q23)</f>
        <v>0.25</v>
      </c>
      <c r="Y23" s="181">
        <v>8000</v>
      </c>
      <c r="Z23" s="182">
        <f>IFERROR(Y23/Q23,"-")</f>
        <v>1000</v>
      </c>
      <c r="AA23" s="182">
        <f>IFERROR(Y23/W23,"-")</f>
        <v>4000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0.125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3</v>
      </c>
      <c r="BP23" s="117">
        <f>IF(Q23=0,"",IF(BO23=0,"",(BO23/Q23)))</f>
        <v>0.375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4</v>
      </c>
      <c r="BY23" s="124">
        <f>IF(Q23=0,"",IF(BX23=0,"",(BX23/Q23)))</f>
        <v>0.5</v>
      </c>
      <c r="BZ23" s="125">
        <v>2</v>
      </c>
      <c r="CA23" s="126">
        <f>IFERROR(BZ23/BX23,"-")</f>
        <v>0.5</v>
      </c>
      <c r="CB23" s="127">
        <v>8000</v>
      </c>
      <c r="CC23" s="128">
        <f>IFERROR(CB23/BX23,"-")</f>
        <v>2000</v>
      </c>
      <c r="CD23" s="129">
        <v>2</v>
      </c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8000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108</v>
      </c>
      <c r="C24" s="184" t="s">
        <v>58</v>
      </c>
      <c r="D24" s="184"/>
      <c r="E24" s="184" t="s">
        <v>105</v>
      </c>
      <c r="F24" s="184" t="s">
        <v>106</v>
      </c>
      <c r="G24" s="184" t="s">
        <v>75</v>
      </c>
      <c r="H24" s="87"/>
      <c r="I24" s="87"/>
      <c r="J24" s="87"/>
      <c r="K24" s="176"/>
      <c r="L24" s="79">
        <v>13</v>
      </c>
      <c r="M24" s="79">
        <v>10</v>
      </c>
      <c r="N24" s="79">
        <v>5</v>
      </c>
      <c r="O24" s="88">
        <v>3</v>
      </c>
      <c r="P24" s="89">
        <v>0</v>
      </c>
      <c r="Q24" s="90">
        <f>O24+P24</f>
        <v>3</v>
      </c>
      <c r="R24" s="80">
        <f>IFERROR(Q24/N24,"-")</f>
        <v>0.6</v>
      </c>
      <c r="S24" s="79">
        <v>0</v>
      </c>
      <c r="T24" s="79">
        <v>1</v>
      </c>
      <c r="U24" s="80">
        <f>IFERROR(T24/(Q24),"-")</f>
        <v>0.33333333333333</v>
      </c>
      <c r="V24" s="81"/>
      <c r="W24" s="82">
        <v>1</v>
      </c>
      <c r="X24" s="80">
        <f>IF(Q24=0,"-",W24/Q24)</f>
        <v>0.33333333333333</v>
      </c>
      <c r="Y24" s="181">
        <v>113000</v>
      </c>
      <c r="Z24" s="182">
        <f>IFERROR(Y24/Q24,"-")</f>
        <v>37666.666666667</v>
      </c>
      <c r="AA24" s="182">
        <f>IFERROR(Y24/W24,"-")</f>
        <v>113000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2</v>
      </c>
      <c r="BP24" s="117">
        <f>IF(Q24=0,"",IF(BO24=0,"",(BO24/Q24)))</f>
        <v>0.66666666666667</v>
      </c>
      <c r="BQ24" s="118">
        <v>1</v>
      </c>
      <c r="BR24" s="119">
        <f>IFERROR(BQ24/BO24,"-")</f>
        <v>0.5</v>
      </c>
      <c r="BS24" s="120">
        <v>113000</v>
      </c>
      <c r="BT24" s="121">
        <f>IFERROR(BS24/BO24,"-")</f>
        <v>56500</v>
      </c>
      <c r="BU24" s="122"/>
      <c r="BV24" s="122"/>
      <c r="BW24" s="122">
        <v>1</v>
      </c>
      <c r="BX24" s="123">
        <v>1</v>
      </c>
      <c r="BY24" s="124">
        <f>IF(Q24=0,"",IF(BX24=0,"",(BX24/Q24)))</f>
        <v>0.33333333333333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113000</v>
      </c>
      <c r="CR24" s="138">
        <v>113000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>
        <f>AC25</f>
        <v>0.15833333333333</v>
      </c>
      <c r="B25" s="184" t="s">
        <v>109</v>
      </c>
      <c r="C25" s="184" t="s">
        <v>58</v>
      </c>
      <c r="D25" s="184"/>
      <c r="E25" s="184" t="s">
        <v>110</v>
      </c>
      <c r="F25" s="184" t="s">
        <v>111</v>
      </c>
      <c r="G25" s="184" t="s">
        <v>61</v>
      </c>
      <c r="H25" s="87" t="s">
        <v>79</v>
      </c>
      <c r="I25" s="87" t="s">
        <v>112</v>
      </c>
      <c r="J25" s="185" t="s">
        <v>113</v>
      </c>
      <c r="K25" s="176">
        <v>120000</v>
      </c>
      <c r="L25" s="79">
        <v>23</v>
      </c>
      <c r="M25" s="79">
        <v>0</v>
      </c>
      <c r="N25" s="79">
        <v>47</v>
      </c>
      <c r="O25" s="88">
        <v>5</v>
      </c>
      <c r="P25" s="89">
        <v>0</v>
      </c>
      <c r="Q25" s="90">
        <f>O25+P25</f>
        <v>5</v>
      </c>
      <c r="R25" s="80">
        <f>IFERROR(Q25/N25,"-")</f>
        <v>0.1063829787234</v>
      </c>
      <c r="S25" s="79">
        <v>0</v>
      </c>
      <c r="T25" s="79">
        <v>2</v>
      </c>
      <c r="U25" s="80">
        <f>IFERROR(T25/(Q25),"-")</f>
        <v>0.4</v>
      </c>
      <c r="V25" s="81">
        <f>IFERROR(K25/SUM(Q25:Q26),"-")</f>
        <v>15000</v>
      </c>
      <c r="W25" s="82">
        <v>2</v>
      </c>
      <c r="X25" s="80">
        <f>IF(Q25=0,"-",W25/Q25)</f>
        <v>0.4</v>
      </c>
      <c r="Y25" s="181">
        <v>14000</v>
      </c>
      <c r="Z25" s="182">
        <f>IFERROR(Y25/Q25,"-")</f>
        <v>2800</v>
      </c>
      <c r="AA25" s="182">
        <f>IFERROR(Y25/W25,"-")</f>
        <v>7000</v>
      </c>
      <c r="AB25" s="176">
        <f>SUM(Y25:Y26)-SUM(K25:K26)</f>
        <v>-101000</v>
      </c>
      <c r="AC25" s="83">
        <f>SUM(Y25:Y26)/SUM(K25:K26)</f>
        <v>0.15833333333333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0.2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2</v>
      </c>
      <c r="BP25" s="117">
        <f>IF(Q25=0,"",IF(BO25=0,"",(BO25/Q25)))</f>
        <v>0.4</v>
      </c>
      <c r="BQ25" s="118">
        <v>1</v>
      </c>
      <c r="BR25" s="119">
        <f>IFERROR(BQ25/BO25,"-")</f>
        <v>0.5</v>
      </c>
      <c r="BS25" s="120">
        <v>8000</v>
      </c>
      <c r="BT25" s="121">
        <f>IFERROR(BS25/BO25,"-")</f>
        <v>4000</v>
      </c>
      <c r="BU25" s="122"/>
      <c r="BV25" s="122"/>
      <c r="BW25" s="122">
        <v>1</v>
      </c>
      <c r="BX25" s="123">
        <v>1</v>
      </c>
      <c r="BY25" s="124">
        <f>IF(Q25=0,"",IF(BX25=0,"",(BX25/Q25)))</f>
        <v>0.2</v>
      </c>
      <c r="BZ25" s="125">
        <v>1</v>
      </c>
      <c r="CA25" s="126">
        <f>IFERROR(BZ25/BX25,"-")</f>
        <v>1</v>
      </c>
      <c r="CB25" s="127">
        <v>6000</v>
      </c>
      <c r="CC25" s="128">
        <f>IFERROR(CB25/BX25,"-")</f>
        <v>6000</v>
      </c>
      <c r="CD25" s="129"/>
      <c r="CE25" s="129">
        <v>1</v>
      </c>
      <c r="CF25" s="129"/>
      <c r="CG25" s="130">
        <v>1</v>
      </c>
      <c r="CH25" s="131">
        <f>IF(Q25=0,"",IF(CG25=0,"",(CG25/Q25)))</f>
        <v>0.2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2</v>
      </c>
      <c r="CQ25" s="138">
        <v>14000</v>
      </c>
      <c r="CR25" s="138">
        <v>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114</v>
      </c>
      <c r="C26" s="184" t="s">
        <v>58</v>
      </c>
      <c r="D26" s="184"/>
      <c r="E26" s="184" t="s">
        <v>110</v>
      </c>
      <c r="F26" s="184" t="s">
        <v>111</v>
      </c>
      <c r="G26" s="184" t="s">
        <v>75</v>
      </c>
      <c r="H26" s="87"/>
      <c r="I26" s="87"/>
      <c r="J26" s="87"/>
      <c r="K26" s="176"/>
      <c r="L26" s="79">
        <v>17</v>
      </c>
      <c r="M26" s="79">
        <v>13</v>
      </c>
      <c r="N26" s="79">
        <v>2</v>
      </c>
      <c r="O26" s="88">
        <v>3</v>
      </c>
      <c r="P26" s="89">
        <v>0</v>
      </c>
      <c r="Q26" s="90">
        <f>O26+P26</f>
        <v>3</v>
      </c>
      <c r="R26" s="80">
        <f>IFERROR(Q26/N26,"-")</f>
        <v>1.5</v>
      </c>
      <c r="S26" s="79">
        <v>0</v>
      </c>
      <c r="T26" s="79">
        <v>0</v>
      </c>
      <c r="U26" s="80">
        <f>IFERROR(T26/(Q26),"-")</f>
        <v>0</v>
      </c>
      <c r="V26" s="81"/>
      <c r="W26" s="82">
        <v>1</v>
      </c>
      <c r="X26" s="80">
        <f>IF(Q26=0,"-",W26/Q26)</f>
        <v>0.33333333333333</v>
      </c>
      <c r="Y26" s="181">
        <v>5000</v>
      </c>
      <c r="Z26" s="182">
        <f>IFERROR(Y26/Q26,"-")</f>
        <v>1666.6666666667</v>
      </c>
      <c r="AA26" s="182">
        <f>IFERROR(Y26/W26,"-")</f>
        <v>5000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0.33333333333333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2</v>
      </c>
      <c r="BY26" s="124">
        <f>IF(Q26=0,"",IF(BX26=0,"",(BX26/Q26)))</f>
        <v>0.66666666666667</v>
      </c>
      <c r="BZ26" s="125">
        <v>1</v>
      </c>
      <c r="CA26" s="126">
        <f>IFERROR(BZ26/BX26,"-")</f>
        <v>0.5</v>
      </c>
      <c r="CB26" s="127">
        <v>5000</v>
      </c>
      <c r="CC26" s="128">
        <f>IFERROR(CB26/BX26,"-")</f>
        <v>2500</v>
      </c>
      <c r="CD26" s="129">
        <v>1</v>
      </c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5000</v>
      </c>
      <c r="CR26" s="138">
        <v>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30"/>
      <c r="B27" s="84"/>
      <c r="C27" s="84"/>
      <c r="D27" s="85"/>
      <c r="E27" s="85"/>
      <c r="F27" s="85"/>
      <c r="G27" s="86"/>
      <c r="H27" s="87"/>
      <c r="I27" s="87"/>
      <c r="J27" s="87"/>
      <c r="K27" s="177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7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30"/>
      <c r="B28" s="37"/>
      <c r="C28" s="37"/>
      <c r="D28" s="21"/>
      <c r="E28" s="21"/>
      <c r="F28" s="21"/>
      <c r="G28" s="22"/>
      <c r="H28" s="36"/>
      <c r="I28" s="36"/>
      <c r="J28" s="73"/>
      <c r="K28" s="178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9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19">
        <f>AC29</f>
        <v>0.35</v>
      </c>
      <c r="B29" s="39"/>
      <c r="C29" s="39"/>
      <c r="D29" s="39"/>
      <c r="E29" s="39"/>
      <c r="F29" s="39"/>
      <c r="G29" s="39"/>
      <c r="H29" s="40" t="s">
        <v>115</v>
      </c>
      <c r="I29" s="40"/>
      <c r="J29" s="40"/>
      <c r="K29" s="179">
        <f>SUM(K6:K28)</f>
        <v>1060000</v>
      </c>
      <c r="L29" s="41">
        <f>SUM(L6:L28)</f>
        <v>615</v>
      </c>
      <c r="M29" s="41">
        <f>SUM(M6:M28)</f>
        <v>207</v>
      </c>
      <c r="N29" s="41">
        <f>SUM(N6:N28)</f>
        <v>807</v>
      </c>
      <c r="O29" s="41">
        <f>SUM(O6:O28)</f>
        <v>113</v>
      </c>
      <c r="P29" s="41">
        <f>SUM(P6:P28)</f>
        <v>0</v>
      </c>
      <c r="Q29" s="41">
        <f>SUM(Q6:Q28)</f>
        <v>113</v>
      </c>
      <c r="R29" s="42">
        <f>IFERROR(Q29/N29,"-")</f>
        <v>0.14002478314746</v>
      </c>
      <c r="S29" s="76">
        <f>SUM(S6:S28)</f>
        <v>5</v>
      </c>
      <c r="T29" s="76">
        <f>SUM(T6:T28)</f>
        <v>31</v>
      </c>
      <c r="U29" s="42">
        <f>IFERROR(S29/Q29,"-")</f>
        <v>0.044247787610619</v>
      </c>
      <c r="V29" s="43">
        <f>IFERROR(K29/Q29,"-")</f>
        <v>9380.5309734513</v>
      </c>
      <c r="W29" s="44">
        <f>SUM(W6:W28)</f>
        <v>26</v>
      </c>
      <c r="X29" s="42">
        <f>IFERROR(W29/Q29,"-")</f>
        <v>0.23008849557522</v>
      </c>
      <c r="Y29" s="179">
        <f>SUM(Y6:Y28)</f>
        <v>371000</v>
      </c>
      <c r="Z29" s="179">
        <f>IFERROR(Y29/Q29,"-")</f>
        <v>3283.185840708</v>
      </c>
      <c r="AA29" s="179">
        <f>IFERROR(Y29/W29,"-")</f>
        <v>14269.230769231</v>
      </c>
      <c r="AB29" s="179">
        <f>Y29-K29</f>
        <v>-689000</v>
      </c>
      <c r="AC29" s="45">
        <f>Y29/K29</f>
        <v>0.35</v>
      </c>
      <c r="AD29" s="58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4"/>
    <mergeCell ref="K19:K24"/>
    <mergeCell ref="V19:V24"/>
    <mergeCell ref="AB19:AB24"/>
    <mergeCell ref="AC19:AC24"/>
    <mergeCell ref="A25:A26"/>
    <mergeCell ref="K25:K26"/>
    <mergeCell ref="V25:V26"/>
    <mergeCell ref="AB25:AB26"/>
    <mergeCell ref="AC25:AC2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