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<sst xmlns="http://schemas.openxmlformats.org/spreadsheetml/2006/main" uniqueCount="82">
  <si>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</si>
  <si>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</si>
  <si>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</si>
  <si>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</si>
  <si>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</si>
  <si>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</si>
  <si>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</si>
  <si>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</si>
  <si>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</si>
  <si>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</si>
  <si>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</si>
  <si>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</si>
  <si>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</si>
  <si>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</si>
  <si>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</si>
  <si>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</si>
  <si>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</si>
  <si>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</si>
  <si>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</si>
  <si>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</si>
  <si>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</si>
  <si>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</si>
  <si>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</si>
  <si>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</si>
  <si>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</si>
  <si>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</si>
  <si>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</si>
  <si>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</si>
  <si>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</si>
  <si>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</si>
  <si>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</si>
  <si>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</si>
  <si>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</si>
  <si>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</si>
  <si>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</si>
  <si>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</si>
  <si>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</si>
  <si>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</si>
  <si>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</si>
  <si>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</si>
  <si>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</si>
  <si>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</si>
  <si>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</si>
  <si>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</si>
  <si>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</si>
  <si>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</si>
  <si>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</si>
  <si>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</si>
  <si>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</si>
  <si>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</si>
  <si>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</si>
  <si>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</si>
  <si>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</si>
  <si>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</si>
  <si>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</si>
  <si>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</si>
  <si>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</si>
  <si>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</si>
  <si>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</si>
  <si>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</si>
  <si>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ks934</t>
  </si>
  <si>
    <t>デリヘル版2（栗山絵麻）</t>
  </si>
  <si>
    <t>人生で一度は訪れたい出会いの老舗〇〇</t>
  </si>
  <si>
    <t>TOP</t>
  </si>
  <si>
    <t>スポニチ関東</t>
  </si>
  <si>
    <t>全5段</t>
  </si>
  <si>
    <t>10月22日(土)</t>
  </si>
  <si>
    <t>ks935</t>
  </si>
  <si>
    <t>空電</t>
  </si>
  <si>
    <t>ks936</t>
  </si>
  <si>
    <t>Secondストーリー2（栗山絵麻）</t>
  </si>
  <si>
    <t>久々に興奮しました</t>
  </si>
  <si>
    <t>サンスポ関東</t>
  </si>
  <si>
    <t>1C終面全5段</t>
  </si>
  <si>
    <t>10月15日(土)</t>
  </si>
  <si>
    <t>ks937</t>
  </si>
  <si>
    <t>ks938</t>
  </si>
  <si>
    <t>九スポ</t>
  </si>
  <si>
    <t>記事枠</t>
  </si>
  <si>
    <t>10月23日(日)</t>
  </si>
  <si>
    <t>ks939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</si>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</sst>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270000</v>
      </c>
      <c r="E6" s="81">
        <v>103</v>
      </c>
      <c r="F6" s="81">
        <v>46</v>
      </c>
      <c r="G6" s="81">
        <v>192</v>
      </c>
      <c r="H6" s="91">
        <v>23</v>
      </c>
      <c r="I6" s="92">
        <v>0</v>
      </c>
      <c r="J6" s="145">
        <f>H6+I6</f>
        <v>23</v>
      </c>
      <c r="K6" s="82">
        <f>IFERROR(J6/G6,"-")</f>
        <v>0.11979166666667</v>
      </c>
      <c r="L6" s="81">
        <v>2</v>
      </c>
      <c r="M6" s="81">
        <v>8</v>
      </c>
      <c r="N6" s="82">
        <f>IFERROR(L6/J6,"-")</f>
        <v>0.08695652173913</v>
      </c>
      <c r="O6" s="83">
        <f>IFERROR(D6/J6,"-")</f>
        <v>11739.130434783</v>
      </c>
      <c r="P6" s="84">
        <v>5</v>
      </c>
      <c r="Q6" s="82">
        <f>IFERROR(P6/J6,"-")</f>
        <v>0.21739130434783</v>
      </c>
      <c r="R6" s="200">
        <v>1364000</v>
      </c>
      <c r="S6" s="201">
        <f>IFERROR(R6/J6,"-")</f>
        <v>59304.347826087</v>
      </c>
      <c r="T6" s="201">
        <f>IFERROR(R6/P6,"-")</f>
        <v>272800</v>
      </c>
      <c r="U6" s="195">
        <f>IFERROR(R6-D6,"-")</f>
        <v>1094000</v>
      </c>
      <c r="V6" s="85">
        <f>R6/D6</f>
        <v>5.0518518518519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270000</v>
      </c>
      <c r="E9" s="41">
        <f>SUM(E6:E7)</f>
        <v>103</v>
      </c>
      <c r="F9" s="41">
        <f>SUM(F6:F7)</f>
        <v>46</v>
      </c>
      <c r="G9" s="41">
        <f>SUM(G6:G7)</f>
        <v>192</v>
      </c>
      <c r="H9" s="41">
        <f>SUM(H6:H7)</f>
        <v>23</v>
      </c>
      <c r="I9" s="41">
        <f>SUM(I6:I7)</f>
        <v>0</v>
      </c>
      <c r="J9" s="41">
        <f>SUM(J6:J7)</f>
        <v>23</v>
      </c>
      <c r="K9" s="42">
        <f>IFERROR(J9/G9,"-")</f>
        <v>0.11979166666667</v>
      </c>
      <c r="L9" s="78">
        <f>SUM(L6:L7)</f>
        <v>2</v>
      </c>
      <c r="M9" s="78">
        <f>SUM(M6:M7)</f>
        <v>8</v>
      </c>
      <c r="N9" s="42">
        <f>IFERROR(L9/J9,"-")</f>
        <v>0.08695652173913</v>
      </c>
      <c r="O9" s="43">
        <f>IFERROR(D9/J9,"-")</f>
        <v>11739.130434783</v>
      </c>
      <c r="P9" s="44">
        <f>SUM(P6:P7)</f>
        <v>5</v>
      </c>
      <c r="Q9" s="42">
        <f>IFERROR(P9/J9,"-")</f>
        <v>0.21739130434783</v>
      </c>
      <c r="R9" s="45">
        <f>SUM(R6:R7)</f>
        <v>1364000</v>
      </c>
      <c r="S9" s="45">
        <f>IFERROR(R9/J9,"-")</f>
        <v>59304.347826087</v>
      </c>
      <c r="T9" s="45">
        <f>IFERROR(R9/P9,"-")</f>
        <v>272800</v>
      </c>
      <c r="U9" s="46">
        <f>SUM(U6:U7)</f>
        <v>1094000</v>
      </c>
      <c r="V9" s="47">
        <f>IFERROR(R9/D9,"-")</f>
        <v>5.0518518518519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11.075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120000</v>
      </c>
      <c r="K6" s="81">
        <v>12</v>
      </c>
      <c r="L6" s="81">
        <v>0</v>
      </c>
      <c r="M6" s="81">
        <v>36</v>
      </c>
      <c r="N6" s="91">
        <v>2</v>
      </c>
      <c r="O6" s="92">
        <v>0</v>
      </c>
      <c r="P6" s="93">
        <f>N6+O6</f>
        <v>2</v>
      </c>
      <c r="Q6" s="82">
        <f>IFERROR(P6/M6,"-")</f>
        <v>0.055555555555556</v>
      </c>
      <c r="R6" s="81">
        <v>0</v>
      </c>
      <c r="S6" s="81">
        <v>1</v>
      </c>
      <c r="T6" s="82">
        <f>IFERROR(S6/(O6+P6),"-")</f>
        <v>0.5</v>
      </c>
      <c r="U6" s="182">
        <f>IFERROR(J6/SUM(P6:P7),"-")</f>
        <v>20000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1209000</v>
      </c>
      <c r="AB6" s="85">
        <f>SUM(X6:X7)/SUM(J6:J7)</f>
        <v>11.075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17</v>
      </c>
      <c r="L7" s="81">
        <v>12</v>
      </c>
      <c r="M7" s="81">
        <v>14</v>
      </c>
      <c r="N7" s="91">
        <v>4</v>
      </c>
      <c r="O7" s="92">
        <v>0</v>
      </c>
      <c r="P7" s="93">
        <f>N7+O7</f>
        <v>4</v>
      </c>
      <c r="Q7" s="82">
        <f>IFERROR(P7/M7,"-")</f>
        <v>0.28571428571429</v>
      </c>
      <c r="R7" s="81">
        <v>2</v>
      </c>
      <c r="S7" s="81">
        <v>0</v>
      </c>
      <c r="T7" s="82">
        <f>IFERROR(S7/(O7+P7),"-")</f>
        <v>0</v>
      </c>
      <c r="U7" s="182"/>
      <c r="V7" s="84">
        <v>2</v>
      </c>
      <c r="W7" s="82">
        <f>IF(P7=0,"-",V7/P7)</f>
        <v>0.5</v>
      </c>
      <c r="X7" s="186">
        <v>1329000</v>
      </c>
      <c r="Y7" s="187">
        <f>IFERROR(X7/P7,"-")</f>
        <v>332250</v>
      </c>
      <c r="Z7" s="187">
        <f>IFERROR(X7/V7,"-")</f>
        <v>664500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0.5</v>
      </c>
      <c r="BP7" s="121">
        <v>1</v>
      </c>
      <c r="BQ7" s="122">
        <f>IFERROR(BP7/BN7,"-")</f>
        <v>0.5</v>
      </c>
      <c r="BR7" s="123">
        <v>9000</v>
      </c>
      <c r="BS7" s="124">
        <f>IFERROR(BR7/BN7,"-")</f>
        <v>4500</v>
      </c>
      <c r="BT7" s="125"/>
      <c r="BU7" s="125"/>
      <c r="BV7" s="125">
        <v>1</v>
      </c>
      <c r="BW7" s="126">
        <v>1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0.25</v>
      </c>
      <c r="CH7" s="135">
        <v>1</v>
      </c>
      <c r="CI7" s="136">
        <f>IFERROR(CH7/CF7,"-")</f>
        <v>1</v>
      </c>
      <c r="CJ7" s="137">
        <v>1320000</v>
      </c>
      <c r="CK7" s="138">
        <f>IFERROR(CJ7/CF7,"-")</f>
        <v>1320000</v>
      </c>
      <c r="CL7" s="139"/>
      <c r="CM7" s="139"/>
      <c r="CN7" s="139">
        <v>1</v>
      </c>
      <c r="CO7" s="140">
        <v>2</v>
      </c>
      <c r="CP7" s="141">
        <v>1329000</v>
      </c>
      <c r="CQ7" s="141">
        <v>1320000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0.22666666666667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204" t="s">
        <v>74</v>
      </c>
      <c r="J8" s="188">
        <v>150000</v>
      </c>
      <c r="K8" s="81">
        <v>18</v>
      </c>
      <c r="L8" s="81">
        <v>0</v>
      </c>
      <c r="M8" s="81">
        <v>92</v>
      </c>
      <c r="N8" s="91">
        <v>5</v>
      </c>
      <c r="O8" s="92">
        <v>0</v>
      </c>
      <c r="P8" s="93">
        <f>N8+O8</f>
        <v>5</v>
      </c>
      <c r="Q8" s="82">
        <f>IFERROR(P8/M8,"-")</f>
        <v>0.054347826086957</v>
      </c>
      <c r="R8" s="81">
        <v>0</v>
      </c>
      <c r="S8" s="81">
        <v>3</v>
      </c>
      <c r="T8" s="82">
        <f>IFERROR(S8/(O8+P8),"-")</f>
        <v>0.6</v>
      </c>
      <c r="U8" s="182">
        <f>IFERROR(J8/SUM(P8:P9),"-")</f>
        <v>13636.363636364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-116000</v>
      </c>
      <c r="AB8" s="85">
        <f>SUM(X8:X9)/SUM(J8:J9)</f>
        <v>0.22666666666667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0.6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37</v>
      </c>
      <c r="L9" s="81">
        <v>31</v>
      </c>
      <c r="M9" s="81">
        <v>6</v>
      </c>
      <c r="N9" s="91">
        <v>6</v>
      </c>
      <c r="O9" s="92">
        <v>0</v>
      </c>
      <c r="P9" s="93">
        <f>N9+O9</f>
        <v>6</v>
      </c>
      <c r="Q9" s="82">
        <f>IFERROR(P9/M9,"-")</f>
        <v>1</v>
      </c>
      <c r="R9" s="81">
        <v>0</v>
      </c>
      <c r="S9" s="81">
        <v>1</v>
      </c>
      <c r="T9" s="82">
        <f>IFERROR(S9/(O9+P9),"-")</f>
        <v>0.16666666666667</v>
      </c>
      <c r="U9" s="182"/>
      <c r="V9" s="84">
        <v>2</v>
      </c>
      <c r="W9" s="82">
        <f>IF(P9=0,"-",V9/P9)</f>
        <v>0.33333333333333</v>
      </c>
      <c r="X9" s="186">
        <v>34000</v>
      </c>
      <c r="Y9" s="187">
        <f>IFERROR(X9/P9,"-")</f>
        <v>5666.6666666667</v>
      </c>
      <c r="Z9" s="187">
        <f>IFERROR(X9/V9,"-")</f>
        <v>17000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0.33333333333333</v>
      </c>
      <c r="BP9" s="121">
        <v>1</v>
      </c>
      <c r="BQ9" s="122">
        <f>IFERROR(BP9/BN9,"-")</f>
        <v>0.5</v>
      </c>
      <c r="BR9" s="123">
        <v>21000</v>
      </c>
      <c r="BS9" s="124">
        <f>IFERROR(BR9/BN9,"-")</f>
        <v>10500</v>
      </c>
      <c r="BT9" s="125"/>
      <c r="BU9" s="125"/>
      <c r="BV9" s="125">
        <v>1</v>
      </c>
      <c r="BW9" s="126">
        <v>2</v>
      </c>
      <c r="BX9" s="127">
        <f>IF(P9=0,"",IF(BW9=0,"",(BW9/P9)))</f>
        <v>0.33333333333333</v>
      </c>
      <c r="BY9" s="128">
        <v>1</v>
      </c>
      <c r="BZ9" s="129">
        <f>IFERROR(BY9/BW9,"-")</f>
        <v>0.5</v>
      </c>
      <c r="CA9" s="130">
        <v>13000</v>
      </c>
      <c r="CB9" s="131">
        <f>IFERROR(CA9/BW9,"-")</f>
        <v>6500</v>
      </c>
      <c r="CC9" s="132"/>
      <c r="CD9" s="132">
        <v>1</v>
      </c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34000</v>
      </c>
      <c r="CQ9" s="141">
        <v>21000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 t="str">
        <f>AB10</f>
        <v>0</v>
      </c>
      <c r="B10" s="203" t="s">
        <v>76</v>
      </c>
      <c r="C10" s="203"/>
      <c r="D10" s="203"/>
      <c r="E10" s="203"/>
      <c r="F10" s="203" t="s">
        <v>63</v>
      </c>
      <c r="G10" s="203" t="s">
        <v>77</v>
      </c>
      <c r="H10" s="90" t="s">
        <v>78</v>
      </c>
      <c r="I10" s="205" t="s">
        <v>79</v>
      </c>
      <c r="J10" s="188">
        <v>0</v>
      </c>
      <c r="K10" s="81">
        <v>11</v>
      </c>
      <c r="L10" s="81">
        <v>0</v>
      </c>
      <c r="M10" s="81">
        <v>44</v>
      </c>
      <c r="N10" s="91">
        <v>6</v>
      </c>
      <c r="O10" s="92">
        <v>0</v>
      </c>
      <c r="P10" s="93">
        <f>N10+O10</f>
        <v>6</v>
      </c>
      <c r="Q10" s="82">
        <f>IFERROR(P10/M10,"-")</f>
        <v>0.13636363636364</v>
      </c>
      <c r="R10" s="81">
        <v>0</v>
      </c>
      <c r="S10" s="81">
        <v>3</v>
      </c>
      <c r="T10" s="82">
        <f>IFERROR(S10/(O10+P10),"-")</f>
        <v>0.5</v>
      </c>
      <c r="U10" s="182">
        <f>IFERROR(J10/SUM(P10:P11),"-")</f>
        <v>0</v>
      </c>
      <c r="V10" s="84">
        <v>1</v>
      </c>
      <c r="W10" s="82">
        <f>IF(P10=0,"-",V10/P10)</f>
        <v>0.16666666666667</v>
      </c>
      <c r="X10" s="186">
        <v>1000</v>
      </c>
      <c r="Y10" s="187">
        <f>IFERROR(X10/P10,"-")</f>
        <v>166.66666666667</v>
      </c>
      <c r="Z10" s="187">
        <f>IFERROR(X10/V10,"-")</f>
        <v>1000</v>
      </c>
      <c r="AA10" s="188">
        <f>SUM(X10:X11)-SUM(J10:J11)</f>
        <v>1000</v>
      </c>
      <c r="AB10" s="85" t="str">
        <f>SUM(X10:X11)/SUM(J10:J11)</f>
        <v>0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0.66666666666667</v>
      </c>
      <c r="BP10" s="121">
        <v>1</v>
      </c>
      <c r="BQ10" s="122">
        <f>IFERROR(BP10/BN10,"-")</f>
        <v>0.25</v>
      </c>
      <c r="BR10" s="123">
        <v>1000</v>
      </c>
      <c r="BS10" s="124">
        <f>IFERROR(BR10/BN10,"-")</f>
        <v>250</v>
      </c>
      <c r="BT10" s="125">
        <v>1</v>
      </c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1000</v>
      </c>
      <c r="CQ10" s="141">
        <v>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8</v>
      </c>
      <c r="L11" s="81">
        <v>3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5.0518518518519</v>
      </c>
      <c r="B14" s="39"/>
      <c r="C14" s="39"/>
      <c r="D14" s="39"/>
      <c r="E14" s="39"/>
      <c r="F14" s="39"/>
      <c r="G14" s="40" t="s">
        <v>81</v>
      </c>
      <c r="H14" s="40"/>
      <c r="I14" s="40"/>
      <c r="J14" s="190">
        <f>SUM(J6:J13)</f>
        <v>270000</v>
      </c>
      <c r="K14" s="41">
        <f>SUM(K6:K13)</f>
        <v>103</v>
      </c>
      <c r="L14" s="41">
        <f>SUM(L6:L13)</f>
        <v>46</v>
      </c>
      <c r="M14" s="41">
        <f>SUM(M6:M13)</f>
        <v>192</v>
      </c>
      <c r="N14" s="41">
        <f>SUM(N6:N13)</f>
        <v>23</v>
      </c>
      <c r="O14" s="41">
        <f>SUM(O6:O13)</f>
        <v>0</v>
      </c>
      <c r="P14" s="41">
        <f>SUM(P6:P13)</f>
        <v>23</v>
      </c>
      <c r="Q14" s="42">
        <f>IFERROR(P14/M14,"-")</f>
        <v>0.11979166666667</v>
      </c>
      <c r="R14" s="78">
        <f>SUM(R6:R13)</f>
        <v>2</v>
      </c>
      <c r="S14" s="78">
        <f>SUM(S6:S13)</f>
        <v>8</v>
      </c>
      <c r="T14" s="42">
        <f>IFERROR(R14/P14,"-")</f>
        <v>0.08695652173913</v>
      </c>
      <c r="U14" s="184">
        <f>IFERROR(J14/P14,"-")</f>
        <v>11739.130434783</v>
      </c>
      <c r="V14" s="44">
        <f>SUM(V6:V13)</f>
        <v>5</v>
      </c>
      <c r="W14" s="42">
        <f>IFERROR(V14/P14,"-")</f>
        <v>0.21739130434783</v>
      </c>
      <c r="X14" s="190">
        <f>SUM(X6:X13)</f>
        <v>1364000</v>
      </c>
      <c r="Y14" s="190">
        <f>IFERROR(X14/P14,"-")</f>
        <v>59304.347826087</v>
      </c>
      <c r="Z14" s="190">
        <f>IFERROR(X14/V14,"-")</f>
        <v>272800</v>
      </c>
      <c r="AA14" s="190">
        <f>X14-J14</f>
        <v>1094000</v>
      </c>
      <c r="AB14" s="47">
        <f>X14/J14</f>
        <v>5.0518518518519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