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<sst xmlns="http://schemas.openxmlformats.org/spreadsheetml/2006/main" uniqueCount="80">
  <si>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10月</t>
  </si>
  <si>
    <t>りんご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</si>
  <si>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</si>
  <si>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</si>
  <si>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</si>
  <si>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</si>
  <si>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</si>
  <si>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</si>
  <si>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</si>
  <si>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</si>
  <si>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</si>
  <si>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</si>
  <si>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</si>
  <si>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</si>
  <si>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</si>
  <si>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</si>
  <si>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</si>
  <si>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</si>
  <si>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</si>
  <si>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</si>
  <si>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</si>
  <si>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</si>
  <si>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</si>
  <si>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</si>
  <si>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</si>
  <si>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</si>
  <si>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</si>
  <si>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</si>
  <si>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</si>
  <si>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</si>
  <si>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</si>
  <si>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</si>
  <si>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</si>
  <si>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</si>
  <si>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</si>
  <si>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</si>
  <si>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</si>
  <si>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</si>
  <si>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</si>
  <si>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</si>
  <si>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</si>
  <si>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</si>
  <si>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</si>
  <si>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</si>
  <si>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</si>
  <si>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</si>
  <si>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</si>
  <si>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</si>
  <si>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</si>
  <si>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</si>
  <si>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</si>
  <si>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</si>
  <si>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</si>
  <si>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</si>
  <si>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</si>
  <si>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</si>
  <si>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</si>
  <si>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ks934</t>
  </si>
  <si>
    <t>インターカラー</t>
  </si>
  <si>
    <t>デリヘル版2（栗山絵麻）</t>
  </si>
  <si>
    <t>人生で一度は訪れたい出会いの老舗〇〇</t>
  </si>
  <si>
    <t>TOP</t>
  </si>
  <si>
    <t>スポニチ関東</t>
  </si>
  <si>
    <t>全5段</t>
  </si>
  <si>
    <t>10月22日(土)</t>
  </si>
  <si>
    <t>ks935</t>
  </si>
  <si>
    <t>空電</t>
  </si>
  <si>
    <t>ks936</t>
  </si>
  <si>
    <t>Secondストーリー2（栗山絵麻）</t>
  </si>
  <si>
    <t>久々に興奮しました</t>
  </si>
  <si>
    <t>サンスポ関東</t>
  </si>
  <si>
    <t>1C終面全5段</t>
  </si>
  <si>
    <t>10月15日(土)</t>
  </si>
  <si>
    <t>ks937</t>
  </si>
  <si>
    <t>ks938</t>
  </si>
  <si>
    <t>九スポ</t>
  </si>
  <si>
    <t>記事枠</t>
  </si>
  <si>
    <t>10月23日(日)</t>
  </si>
  <si>
    <t>ks939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</si>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</sst>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11.075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120000</v>
      </c>
      <c r="L6" s="79">
        <v>12</v>
      </c>
      <c r="M6" s="79">
        <v>0</v>
      </c>
      <c r="N6" s="79">
        <v>36</v>
      </c>
      <c r="O6" s="88">
        <v>2</v>
      </c>
      <c r="P6" s="89">
        <v>0</v>
      </c>
      <c r="Q6" s="90">
        <f>O6+P6</f>
        <v>2</v>
      </c>
      <c r="R6" s="80">
        <f>IFERROR(Q6/N6,"-")</f>
        <v>0.055555555555556</v>
      </c>
      <c r="S6" s="79">
        <v>0</v>
      </c>
      <c r="T6" s="79">
        <v>1</v>
      </c>
      <c r="U6" s="80">
        <f>IFERROR(T6/(Q6),"-")</f>
        <v>0.5</v>
      </c>
      <c r="V6" s="81">
        <f>IFERROR(K6/SUM(Q6:Q7),"-")</f>
        <v>20000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1209000</v>
      </c>
      <c r="AC6" s="83">
        <f>SUM(Y6:Y7)/SUM(K6:K7)</f>
        <v>11.075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0.5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17</v>
      </c>
      <c r="M7" s="79">
        <v>12</v>
      </c>
      <c r="N7" s="79">
        <v>14</v>
      </c>
      <c r="O7" s="88">
        <v>4</v>
      </c>
      <c r="P7" s="89">
        <v>0</v>
      </c>
      <c r="Q7" s="90">
        <f>O7+P7</f>
        <v>4</v>
      </c>
      <c r="R7" s="80">
        <f>IFERROR(Q7/N7,"-")</f>
        <v>0.28571428571429</v>
      </c>
      <c r="S7" s="79">
        <v>2</v>
      </c>
      <c r="T7" s="79">
        <v>0</v>
      </c>
      <c r="U7" s="80">
        <f>IFERROR(T7/(Q7),"-")</f>
        <v>0</v>
      </c>
      <c r="V7" s="81"/>
      <c r="W7" s="82">
        <v>2</v>
      </c>
      <c r="X7" s="80">
        <f>IF(Q7=0,"-",W7/Q7)</f>
        <v>0.5</v>
      </c>
      <c r="Y7" s="181">
        <v>1329000</v>
      </c>
      <c r="Z7" s="182">
        <f>IFERROR(Y7/Q7,"-")</f>
        <v>332250</v>
      </c>
      <c r="AA7" s="182">
        <f>IFERROR(Y7/W7,"-")</f>
        <v>664500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2</v>
      </c>
      <c r="BP7" s="117">
        <f>IF(Q7=0,"",IF(BO7=0,"",(BO7/Q7)))</f>
        <v>0.5</v>
      </c>
      <c r="BQ7" s="118">
        <v>1</v>
      </c>
      <c r="BR7" s="119">
        <f>IFERROR(BQ7/BO7,"-")</f>
        <v>0.5</v>
      </c>
      <c r="BS7" s="120">
        <v>9000</v>
      </c>
      <c r="BT7" s="121">
        <f>IFERROR(BS7/BO7,"-")</f>
        <v>4500</v>
      </c>
      <c r="BU7" s="122"/>
      <c r="BV7" s="122"/>
      <c r="BW7" s="122">
        <v>1</v>
      </c>
      <c r="BX7" s="123">
        <v>1</v>
      </c>
      <c r="BY7" s="124">
        <f>IF(Q7=0,"",IF(BX7=0,"",(BX7/Q7)))</f>
        <v>0.25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0.25</v>
      </c>
      <c r="CI7" s="132">
        <v>1</v>
      </c>
      <c r="CJ7" s="133">
        <f>IFERROR(CI7/CG7,"-")</f>
        <v>1</v>
      </c>
      <c r="CK7" s="134">
        <v>1320000</v>
      </c>
      <c r="CL7" s="135">
        <f>IFERROR(CK7/CG7,"-")</f>
        <v>1320000</v>
      </c>
      <c r="CM7" s="136"/>
      <c r="CN7" s="136"/>
      <c r="CO7" s="136">
        <v>1</v>
      </c>
      <c r="CP7" s="137">
        <v>2</v>
      </c>
      <c r="CQ7" s="138">
        <v>1329000</v>
      </c>
      <c r="CR7" s="138">
        <v>1320000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0.22666666666667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70</v>
      </c>
      <c r="I8" s="87" t="s">
        <v>71</v>
      </c>
      <c r="J8" s="185" t="s">
        <v>72</v>
      </c>
      <c r="K8" s="176">
        <v>150000</v>
      </c>
      <c r="L8" s="79">
        <v>18</v>
      </c>
      <c r="M8" s="79">
        <v>0</v>
      </c>
      <c r="N8" s="79">
        <v>92</v>
      </c>
      <c r="O8" s="88">
        <v>5</v>
      </c>
      <c r="P8" s="89">
        <v>0</v>
      </c>
      <c r="Q8" s="90">
        <f>O8+P8</f>
        <v>5</v>
      </c>
      <c r="R8" s="80">
        <f>IFERROR(Q8/N8,"-")</f>
        <v>0.054347826086957</v>
      </c>
      <c r="S8" s="79">
        <v>0</v>
      </c>
      <c r="T8" s="79">
        <v>3</v>
      </c>
      <c r="U8" s="80">
        <f>IFERROR(T8/(Q8),"-")</f>
        <v>0.6</v>
      </c>
      <c r="V8" s="81">
        <f>IFERROR(K8/SUM(Q8:Q9),"-")</f>
        <v>13636.363636364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-116000</v>
      </c>
      <c r="AC8" s="83">
        <f>SUM(Y8:Y9)/SUM(K8:K9)</f>
        <v>0.22666666666667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0.2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0.6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0.2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73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37</v>
      </c>
      <c r="M9" s="79">
        <v>31</v>
      </c>
      <c r="N9" s="79">
        <v>6</v>
      </c>
      <c r="O9" s="88">
        <v>6</v>
      </c>
      <c r="P9" s="89">
        <v>0</v>
      </c>
      <c r="Q9" s="90">
        <f>O9+P9</f>
        <v>6</v>
      </c>
      <c r="R9" s="80">
        <f>IFERROR(Q9/N9,"-")</f>
        <v>1</v>
      </c>
      <c r="S9" s="79">
        <v>0</v>
      </c>
      <c r="T9" s="79">
        <v>1</v>
      </c>
      <c r="U9" s="80">
        <f>IFERROR(T9/(Q9),"-")</f>
        <v>0.16666666666667</v>
      </c>
      <c r="V9" s="81"/>
      <c r="W9" s="82">
        <v>2</v>
      </c>
      <c r="X9" s="80">
        <f>IF(Q9=0,"-",W9/Q9)</f>
        <v>0.33333333333333</v>
      </c>
      <c r="Y9" s="181">
        <v>34000</v>
      </c>
      <c r="Z9" s="182">
        <f>IFERROR(Y9/Q9,"-")</f>
        <v>5666.6666666667</v>
      </c>
      <c r="AA9" s="182">
        <f>IFERROR(Y9/W9,"-")</f>
        <v>17000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0.33333333333333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0.33333333333333</v>
      </c>
      <c r="BQ9" s="118">
        <v>1</v>
      </c>
      <c r="BR9" s="119">
        <f>IFERROR(BQ9/BO9,"-")</f>
        <v>0.5</v>
      </c>
      <c r="BS9" s="120">
        <v>21000</v>
      </c>
      <c r="BT9" s="121">
        <f>IFERROR(BS9/BO9,"-")</f>
        <v>10500</v>
      </c>
      <c r="BU9" s="122"/>
      <c r="BV9" s="122"/>
      <c r="BW9" s="122">
        <v>1</v>
      </c>
      <c r="BX9" s="123">
        <v>2</v>
      </c>
      <c r="BY9" s="124">
        <f>IF(Q9=0,"",IF(BX9=0,"",(BX9/Q9)))</f>
        <v>0.33333333333333</v>
      </c>
      <c r="BZ9" s="125">
        <v>1</v>
      </c>
      <c r="CA9" s="126">
        <f>IFERROR(BZ9/BX9,"-")</f>
        <v>0.5</v>
      </c>
      <c r="CB9" s="127">
        <v>13000</v>
      </c>
      <c r="CC9" s="128">
        <f>IFERROR(CB9/BX9,"-")</f>
        <v>6500</v>
      </c>
      <c r="CD9" s="129"/>
      <c r="CE9" s="129">
        <v>1</v>
      </c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34000</v>
      </c>
      <c r="CR9" s="138">
        <v>21000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 t="str">
        <f>AC10</f>
        <v>0</v>
      </c>
      <c r="B10" s="184" t="s">
        <v>74</v>
      </c>
      <c r="C10" s="184" t="s">
        <v>58</v>
      </c>
      <c r="D10" s="184"/>
      <c r="E10" s="184"/>
      <c r="F10" s="184"/>
      <c r="G10" s="184" t="s">
        <v>61</v>
      </c>
      <c r="H10" s="87" t="s">
        <v>75</v>
      </c>
      <c r="I10" s="87" t="s">
        <v>76</v>
      </c>
      <c r="J10" s="186" t="s">
        <v>77</v>
      </c>
      <c r="K10" s="176">
        <v>0</v>
      </c>
      <c r="L10" s="79">
        <v>11</v>
      </c>
      <c r="M10" s="79">
        <v>0</v>
      </c>
      <c r="N10" s="79">
        <v>44</v>
      </c>
      <c r="O10" s="88">
        <v>6</v>
      </c>
      <c r="P10" s="89">
        <v>0</v>
      </c>
      <c r="Q10" s="90">
        <f>O10+P10</f>
        <v>6</v>
      </c>
      <c r="R10" s="80">
        <f>IFERROR(Q10/N10,"-")</f>
        <v>0.13636363636364</v>
      </c>
      <c r="S10" s="79">
        <v>0</v>
      </c>
      <c r="T10" s="79">
        <v>3</v>
      </c>
      <c r="U10" s="80">
        <f>IFERROR(T10/(Q10),"-")</f>
        <v>0.5</v>
      </c>
      <c r="V10" s="81">
        <f>IFERROR(K10/SUM(Q10:Q11),"-")</f>
        <v>0</v>
      </c>
      <c r="W10" s="82">
        <v>1</v>
      </c>
      <c r="X10" s="80">
        <f>IF(Q10=0,"-",W10/Q10)</f>
        <v>0.16666666666667</v>
      </c>
      <c r="Y10" s="181">
        <v>1000</v>
      </c>
      <c r="Z10" s="182">
        <f>IFERROR(Y10/Q10,"-")</f>
        <v>166.66666666667</v>
      </c>
      <c r="AA10" s="182">
        <f>IFERROR(Y10/W10,"-")</f>
        <v>1000</v>
      </c>
      <c r="AB10" s="176">
        <f>SUM(Y10:Y11)-SUM(K10:K11)</f>
        <v>1000</v>
      </c>
      <c r="AC10" s="83" t="str">
        <f>SUM(Y10:Y11)/SUM(K10:K11)</f>
        <v>0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0.33333333333333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4</v>
      </c>
      <c r="BP10" s="117">
        <f>IF(Q10=0,"",IF(BO10=0,"",(BO10/Q10)))</f>
        <v>0.66666666666667</v>
      </c>
      <c r="BQ10" s="118">
        <v>1</v>
      </c>
      <c r="BR10" s="119">
        <f>IFERROR(BQ10/BO10,"-")</f>
        <v>0.25</v>
      </c>
      <c r="BS10" s="120">
        <v>1000</v>
      </c>
      <c r="BT10" s="121">
        <f>IFERROR(BS10/BO10,"-")</f>
        <v>250</v>
      </c>
      <c r="BU10" s="122">
        <v>1</v>
      </c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1000</v>
      </c>
      <c r="CR10" s="138">
        <v>1000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78</v>
      </c>
      <c r="C11" s="184" t="s">
        <v>58</v>
      </c>
      <c r="D11" s="184"/>
      <c r="E11" s="184"/>
      <c r="F11" s="184"/>
      <c r="G11" s="184" t="s">
        <v>66</v>
      </c>
      <c r="H11" s="87"/>
      <c r="I11" s="87"/>
      <c r="J11" s="87"/>
      <c r="K11" s="176"/>
      <c r="L11" s="79">
        <v>8</v>
      </c>
      <c r="M11" s="79">
        <v>3</v>
      </c>
      <c r="N11" s="79">
        <v>0</v>
      </c>
      <c r="O11" s="88">
        <v>0</v>
      </c>
      <c r="P11" s="89">
        <v>0</v>
      </c>
      <c r="Q11" s="90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3"/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30"/>
      <c r="B12" s="84"/>
      <c r="C12" s="84"/>
      <c r="D12" s="85"/>
      <c r="E12" s="85"/>
      <c r="F12" s="85"/>
      <c r="G12" s="86"/>
      <c r="H12" s="87"/>
      <c r="I12" s="87"/>
      <c r="J12" s="87"/>
      <c r="K12" s="177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3"/>
      <c r="Z12" s="183"/>
      <c r="AA12" s="183"/>
      <c r="AB12" s="183"/>
      <c r="AC12" s="33"/>
      <c r="AD12" s="57"/>
      <c r="AE12" s="61"/>
      <c r="AF12" s="62"/>
      <c r="AG12" s="61"/>
      <c r="AH12" s="65"/>
      <c r="AI12" s="66"/>
      <c r="AJ12" s="67"/>
      <c r="AK12" s="68"/>
      <c r="AL12" s="68"/>
      <c r="AM12" s="68"/>
      <c r="AN12" s="61"/>
      <c r="AO12" s="62"/>
      <c r="AP12" s="61"/>
      <c r="AQ12" s="65"/>
      <c r="AR12" s="66"/>
      <c r="AS12" s="67"/>
      <c r="AT12" s="68"/>
      <c r="AU12" s="68"/>
      <c r="AV12" s="68"/>
      <c r="AW12" s="61"/>
      <c r="AX12" s="62"/>
      <c r="AY12" s="61"/>
      <c r="AZ12" s="65"/>
      <c r="BA12" s="66"/>
      <c r="BB12" s="67"/>
      <c r="BC12" s="68"/>
      <c r="BD12" s="68"/>
      <c r="BE12" s="68"/>
      <c r="BF12" s="61"/>
      <c r="BG12" s="62"/>
      <c r="BH12" s="61"/>
      <c r="BI12" s="65"/>
      <c r="BJ12" s="66"/>
      <c r="BK12" s="67"/>
      <c r="BL12" s="68"/>
      <c r="BM12" s="68"/>
      <c r="BN12" s="68"/>
      <c r="BO12" s="63"/>
      <c r="BP12" s="64"/>
      <c r="BQ12" s="61"/>
      <c r="BR12" s="65"/>
      <c r="BS12" s="66"/>
      <c r="BT12" s="67"/>
      <c r="BU12" s="68"/>
      <c r="BV12" s="68"/>
      <c r="BW12" s="68"/>
      <c r="BX12" s="63"/>
      <c r="BY12" s="64"/>
      <c r="BZ12" s="61"/>
      <c r="CA12" s="65"/>
      <c r="CB12" s="66"/>
      <c r="CC12" s="67"/>
      <c r="CD12" s="68"/>
      <c r="CE12" s="68"/>
      <c r="CF12" s="68"/>
      <c r="CG12" s="63"/>
      <c r="CH12" s="64"/>
      <c r="CI12" s="61"/>
      <c r="CJ12" s="65"/>
      <c r="CK12" s="66"/>
      <c r="CL12" s="67"/>
      <c r="CM12" s="68"/>
      <c r="CN12" s="68"/>
      <c r="CO12" s="68"/>
      <c r="CP12" s="69"/>
      <c r="CQ12" s="66"/>
      <c r="CR12" s="66"/>
      <c r="CS12" s="66"/>
      <c r="CT12" s="70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3"/>
      <c r="K13" s="178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3"/>
      <c r="Z13" s="183"/>
      <c r="AA13" s="183"/>
      <c r="AB13" s="183"/>
      <c r="AC13" s="33"/>
      <c r="AD13" s="59"/>
      <c r="AE13" s="61"/>
      <c r="AF13" s="62"/>
      <c r="AG13" s="61"/>
      <c r="AH13" s="65"/>
      <c r="AI13" s="66"/>
      <c r="AJ13" s="67"/>
      <c r="AK13" s="68"/>
      <c r="AL13" s="68"/>
      <c r="AM13" s="68"/>
      <c r="AN13" s="61"/>
      <c r="AO13" s="62"/>
      <c r="AP13" s="61"/>
      <c r="AQ13" s="65"/>
      <c r="AR13" s="66"/>
      <c r="AS13" s="67"/>
      <c r="AT13" s="68"/>
      <c r="AU13" s="68"/>
      <c r="AV13" s="68"/>
      <c r="AW13" s="61"/>
      <c r="AX13" s="62"/>
      <c r="AY13" s="61"/>
      <c r="AZ13" s="65"/>
      <c r="BA13" s="66"/>
      <c r="BB13" s="67"/>
      <c r="BC13" s="68"/>
      <c r="BD13" s="68"/>
      <c r="BE13" s="68"/>
      <c r="BF13" s="61"/>
      <c r="BG13" s="62"/>
      <c r="BH13" s="61"/>
      <c r="BI13" s="65"/>
      <c r="BJ13" s="66"/>
      <c r="BK13" s="67"/>
      <c r="BL13" s="68"/>
      <c r="BM13" s="68"/>
      <c r="BN13" s="68"/>
      <c r="BO13" s="63"/>
      <c r="BP13" s="64"/>
      <c r="BQ13" s="61"/>
      <c r="BR13" s="65"/>
      <c r="BS13" s="66"/>
      <c r="BT13" s="67"/>
      <c r="BU13" s="68"/>
      <c r="BV13" s="68"/>
      <c r="BW13" s="68"/>
      <c r="BX13" s="63"/>
      <c r="BY13" s="64"/>
      <c r="BZ13" s="61"/>
      <c r="CA13" s="65"/>
      <c r="CB13" s="66"/>
      <c r="CC13" s="67"/>
      <c r="CD13" s="68"/>
      <c r="CE13" s="68"/>
      <c r="CF13" s="68"/>
      <c r="CG13" s="63"/>
      <c r="CH13" s="64"/>
      <c r="CI13" s="61"/>
      <c r="CJ13" s="65"/>
      <c r="CK13" s="66"/>
      <c r="CL13" s="67"/>
      <c r="CM13" s="68"/>
      <c r="CN13" s="68"/>
      <c r="CO13" s="68"/>
      <c r="CP13" s="69"/>
      <c r="CQ13" s="66"/>
      <c r="CR13" s="66"/>
      <c r="CS13" s="66"/>
      <c r="CT13" s="70"/>
    </row>
    <row r="14" spans="1:99">
      <c r="A14" s="19">
        <f>AC14</f>
        <v>5.0518518518519</v>
      </c>
      <c r="B14" s="39"/>
      <c r="C14" s="39"/>
      <c r="D14" s="39"/>
      <c r="E14" s="39"/>
      <c r="F14" s="39"/>
      <c r="G14" s="39"/>
      <c r="H14" s="40" t="s">
        <v>79</v>
      </c>
      <c r="I14" s="40"/>
      <c r="J14" s="40"/>
      <c r="K14" s="179">
        <f>SUM(K6:K13)</f>
        <v>270000</v>
      </c>
      <c r="L14" s="41">
        <f>SUM(L6:L13)</f>
        <v>103</v>
      </c>
      <c r="M14" s="41">
        <f>SUM(M6:M13)</f>
        <v>46</v>
      </c>
      <c r="N14" s="41">
        <f>SUM(N6:N13)</f>
        <v>192</v>
      </c>
      <c r="O14" s="41">
        <f>SUM(O6:O13)</f>
        <v>23</v>
      </c>
      <c r="P14" s="41">
        <f>SUM(P6:P13)</f>
        <v>0</v>
      </c>
      <c r="Q14" s="41">
        <f>SUM(Q6:Q13)</f>
        <v>23</v>
      </c>
      <c r="R14" s="42">
        <f>IFERROR(Q14/N14,"-")</f>
        <v>0.11979166666667</v>
      </c>
      <c r="S14" s="76">
        <f>SUM(S6:S13)</f>
        <v>2</v>
      </c>
      <c r="T14" s="76">
        <f>SUM(T6:T13)</f>
        <v>8</v>
      </c>
      <c r="U14" s="42">
        <f>IFERROR(S14/Q14,"-")</f>
        <v>0.08695652173913</v>
      </c>
      <c r="V14" s="43">
        <f>IFERROR(K14/Q14,"-")</f>
        <v>11739.130434783</v>
      </c>
      <c r="W14" s="44">
        <f>SUM(W6:W13)</f>
        <v>5</v>
      </c>
      <c r="X14" s="42">
        <f>IFERROR(W14/Q14,"-")</f>
        <v>0.21739130434783</v>
      </c>
      <c r="Y14" s="179">
        <f>SUM(Y6:Y13)</f>
        <v>1364000</v>
      </c>
      <c r="Z14" s="179">
        <f>IFERROR(Y14/Q14,"-")</f>
        <v>59304.347826087</v>
      </c>
      <c r="AA14" s="179">
        <f>IFERROR(Y14/W14,"-")</f>
        <v>272800</v>
      </c>
      <c r="AB14" s="179">
        <f>Y14-K14</f>
        <v>1094000</v>
      </c>
      <c r="AC14" s="45">
        <f>Y14/K14</f>
        <v>5.0518518518519</v>
      </c>
      <c r="AD14" s="58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