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<sst xmlns="http://schemas.openxmlformats.org/spreadsheetml/2006/main" uniqueCount="128">
  <si>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</si>
  <si>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</si>
  <si>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</si>
  <si>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</si>
  <si>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</si>
  <si>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</si>
  <si>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</si>
  <si>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</si>
  <si>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</si>
  <si>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</si>
  <si>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</si>
  <si>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</si>
  <si>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</si>
  <si>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</si>
  <si>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</si>
  <si>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</si>
  <si>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</si>
  <si>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</si>
  <si>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</si>
  <si>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</si>
  <si>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</si>
  <si>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</si>
  <si>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</si>
  <si>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</si>
  <si>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09月</t>
  </si>
  <si>
    <t>りんご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</si>
  <si>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</si>
  <si>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</si>
  <si>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</si>
  <si>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</si>
  <si>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</si>
  <si>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</si>
  <si>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</si>
  <si>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</si>
  <si>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</si>
  <si>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</si>
  <si>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</si>
  <si>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</si>
  <si>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</si>
  <si>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</si>
  <si>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</si>
  <si>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</si>
  <si>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</si>
  <si>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</si>
  <si>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</si>
  <si>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</si>
  <si>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</si>
  <si>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</si>
  <si>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</si>
  <si>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</si>
  <si>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</si>
  <si>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</si>
  <si>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</si>
  <si>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</si>
  <si>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</si>
  <si>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</si>
  <si>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</si>
  <si>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</si>
  <si>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</si>
  <si>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</si>
  <si>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ks898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</si>
  <si>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</si>
  <si>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</si>
  <si>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</si>
  <si>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</si>
  <si>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</si>
  <si>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</si>
  <si>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ks899</t>
  </si>
  <si>
    <t>空電</t>
  </si>
  <si>
    <t>ks900</t>
  </si>
  <si>
    <t>半5段つかみ15段</t>
  </si>
  <si>
    <t>ks901</t>
  </si>
  <si>
    <t>ks902</t>
  </si>
  <si>
    <t>②DVDパッケージ＿ストーリー版（栗山絵麻）</t>
  </si>
  <si>
    <t>②え美熟女が</t>
  </si>
  <si>
    <t>16～31日</t>
  </si>
  <si>
    <t>ks903</t>
  </si>
  <si>
    <t>ks904</t>
  </si>
  <si>
    <t>ks905</t>
  </si>
  <si>
    <t>ks906</t>
  </si>
  <si>
    <t>サンスポ関西</t>
  </si>
  <si>
    <t>ks907</t>
  </si>
  <si>
    <t>ks908</t>
  </si>
  <si>
    <t>ks909</t>
  </si>
  <si>
    <t>ks910</t>
  </si>
  <si>
    <t>ks911</t>
  </si>
  <si>
    <t>ks912</t>
  </si>
  <si>
    <t>ks913</t>
  </si>
  <si>
    <t>ks914</t>
  </si>
  <si>
    <t>①再婚&amp;理解者版（栗山絵麻）</t>
  </si>
  <si>
    <t>①再婚&amp;理解者</t>
  </si>
  <si>
    <t>ニッカン西部</t>
  </si>
  <si>
    <t>半2段つかみ20段保証</t>
  </si>
  <si>
    <t>1～10日</t>
  </si>
  <si>
    <t>ks915</t>
  </si>
  <si>
    <t>ks916</t>
  </si>
  <si>
    <t>②旧デイリー風（栗山絵麻）</t>
  </si>
  <si>
    <t>②70歳までの出会いリクルート</t>
  </si>
  <si>
    <t>11～20日</t>
  </si>
  <si>
    <t>ks917</t>
  </si>
  <si>
    <t>ks918</t>
  </si>
  <si>
    <t>③求人風（栗山絵麻）</t>
  </si>
  <si>
    <t>③中年の男女が出会える昭和世代専門の出会い場</t>
  </si>
  <si>
    <t>21～31日</t>
  </si>
  <si>
    <t>ks919</t>
  </si>
  <si>
    <t>ks920</t>
  </si>
  <si>
    <t>デリヘル版3（栗山絵麻）</t>
  </si>
  <si>
    <t>中年の楽園好みの熟女と出会い放題</t>
  </si>
  <si>
    <t>スポニチ関東</t>
  </si>
  <si>
    <t>全5段</t>
  </si>
  <si>
    <t>9月11日(日)</t>
  </si>
  <si>
    <t>ks921</t>
  </si>
  <si>
    <t>ks922</t>
  </si>
  <si>
    <t>ニッカン関西</t>
  </si>
  <si>
    <t>9月25日(日)</t>
  </si>
  <si>
    <t>ks923</t>
  </si>
  <si>
    <t>ks924</t>
  </si>
  <si>
    <t>興奮版（栗山絵麻）</t>
  </si>
  <si>
    <t>スポーツ報知関東</t>
  </si>
  <si>
    <t>4C終面雑報</t>
  </si>
  <si>
    <t>9月15日(木)</t>
  </si>
  <si>
    <t>ks925</t>
  </si>
  <si>
    <t>ks926</t>
  </si>
  <si>
    <t>九スポ</t>
  </si>
  <si>
    <t>記事枠</t>
  </si>
  <si>
    <t>9月04日(日)</t>
  </si>
  <si>
    <t>ks927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</si>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</sst>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30</v>
      </c>
      <c r="D6" s="180">
        <v>1008000</v>
      </c>
      <c r="E6" s="79">
        <v>562</v>
      </c>
      <c r="F6" s="79">
        <v>202</v>
      </c>
      <c r="G6" s="79">
        <v>801</v>
      </c>
      <c r="H6" s="89">
        <v>82</v>
      </c>
      <c r="I6" s="90">
        <v>1</v>
      </c>
      <c r="J6" s="143">
        <f>H6+I6</f>
        <v>83</v>
      </c>
      <c r="K6" s="80">
        <f>IFERROR(J6/G6,"-")</f>
        <v>0.10362047440699</v>
      </c>
      <c r="L6" s="79">
        <v>12</v>
      </c>
      <c r="M6" s="79">
        <v>24</v>
      </c>
      <c r="N6" s="80">
        <f>IFERROR(L6/J6,"-")</f>
        <v>0.14457831325301</v>
      </c>
      <c r="O6" s="81">
        <f>IFERROR(D6/J6,"-")</f>
        <v>12144.578313253</v>
      </c>
      <c r="P6" s="82">
        <v>18</v>
      </c>
      <c r="Q6" s="80">
        <f>IFERROR(P6/J6,"-")</f>
        <v>0.21686746987952</v>
      </c>
      <c r="R6" s="185">
        <v>690000</v>
      </c>
      <c r="S6" s="186">
        <f>IFERROR(R6/J6,"-")</f>
        <v>8313.2530120482</v>
      </c>
      <c r="T6" s="186">
        <f>IFERROR(R6/P6,"-")</f>
        <v>38333.333333333</v>
      </c>
      <c r="U6" s="180">
        <f>IFERROR(R6-D6,"-")</f>
        <v>-318000</v>
      </c>
      <c r="V6" s="83">
        <f>R6/D6</f>
        <v>0.68452380952381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1008000</v>
      </c>
      <c r="E9" s="41">
        <f>SUM(E6:E7)</f>
        <v>562</v>
      </c>
      <c r="F9" s="41">
        <f>SUM(F6:F7)</f>
        <v>202</v>
      </c>
      <c r="G9" s="41">
        <f>SUM(G6:G7)</f>
        <v>801</v>
      </c>
      <c r="H9" s="41">
        <f>SUM(H6:H7)</f>
        <v>82</v>
      </c>
      <c r="I9" s="41">
        <f>SUM(I6:I7)</f>
        <v>1</v>
      </c>
      <c r="J9" s="41">
        <f>SUM(J6:J7)</f>
        <v>83</v>
      </c>
      <c r="K9" s="42">
        <f>IFERROR(J9/G9,"-")</f>
        <v>0.10362047440699</v>
      </c>
      <c r="L9" s="76">
        <f>SUM(L6:L7)</f>
        <v>12</v>
      </c>
      <c r="M9" s="76">
        <f>SUM(M6:M7)</f>
        <v>24</v>
      </c>
      <c r="N9" s="42">
        <f>IFERROR(L9/J9,"-")</f>
        <v>0.14457831325301</v>
      </c>
      <c r="O9" s="43">
        <f>IFERROR(D9/J9,"-")</f>
        <v>12144.578313253</v>
      </c>
      <c r="P9" s="44">
        <f>SUM(P6:P7)</f>
        <v>18</v>
      </c>
      <c r="Q9" s="42">
        <f>IFERROR(P9/J9,"-")</f>
        <v>0.21686746987952</v>
      </c>
      <c r="R9" s="183">
        <f>SUM(R6:R7)</f>
        <v>690000</v>
      </c>
      <c r="S9" s="183">
        <f>IFERROR(R9/J9,"-")</f>
        <v>8313.2530120482</v>
      </c>
      <c r="T9" s="183">
        <f>IFERROR(P9/P9,"-")</f>
        <v>1</v>
      </c>
      <c r="U9" s="183">
        <f>SUM(U6:U7)</f>
        <v>-318000</v>
      </c>
      <c r="V9" s="45">
        <f>IFERROR(R9/D9,"-")</f>
        <v>0.68452380952381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1.1078431372549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408000</v>
      </c>
      <c r="K6" s="79">
        <v>17</v>
      </c>
      <c r="L6" s="79">
        <v>0</v>
      </c>
      <c r="M6" s="79">
        <v>64</v>
      </c>
      <c r="N6" s="89">
        <v>1</v>
      </c>
      <c r="O6" s="90">
        <v>0</v>
      </c>
      <c r="P6" s="91">
        <f>N6+O6</f>
        <v>1</v>
      </c>
      <c r="Q6" s="80">
        <f>IFERROR(P6/M6,"-")</f>
        <v>0.015625</v>
      </c>
      <c r="R6" s="79">
        <v>0</v>
      </c>
      <c r="S6" s="79">
        <v>0</v>
      </c>
      <c r="T6" s="80">
        <f>IFERROR(R6/(P6),"-")</f>
        <v>0</v>
      </c>
      <c r="U6" s="186">
        <f>IFERROR(J6/SUM(N6:O21),"-")</f>
        <v>11027.027027027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SUM(X6:X21)-SUM(J6:J21)</f>
        <v>44000</v>
      </c>
      <c r="AB6" s="83">
        <f>SUM(X6:X21)/SUM(J6:J21)</f>
        <v>1.1078431372549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26</v>
      </c>
      <c r="L7" s="79">
        <v>20</v>
      </c>
      <c r="M7" s="79">
        <v>15</v>
      </c>
      <c r="N7" s="89">
        <v>6</v>
      </c>
      <c r="O7" s="90">
        <v>0</v>
      </c>
      <c r="P7" s="91">
        <f>N7+O7</f>
        <v>6</v>
      </c>
      <c r="Q7" s="80">
        <f>IFERROR(P7/M7,"-")</f>
        <v>0.4</v>
      </c>
      <c r="R7" s="79">
        <v>1</v>
      </c>
      <c r="S7" s="79">
        <v>1</v>
      </c>
      <c r="T7" s="80">
        <f>IFERROR(R7/(P7),"-")</f>
        <v>0.16666666666667</v>
      </c>
      <c r="U7" s="186"/>
      <c r="V7" s="82">
        <v>3</v>
      </c>
      <c r="W7" s="80">
        <f>IF(P7=0,"-",V7/P7)</f>
        <v>0.5</v>
      </c>
      <c r="X7" s="185">
        <v>24000</v>
      </c>
      <c r="Y7" s="186">
        <f>IFERROR(X7/P7,"-")</f>
        <v>4000</v>
      </c>
      <c r="Z7" s="186">
        <f>IFERROR(X7/V7,"-")</f>
        <v>8000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>
        <v>1</v>
      </c>
      <c r="BQ7" s="120">
        <f>IFERROR(BP7/BN7,"-")</f>
        <v>0.5</v>
      </c>
      <c r="BR7" s="121">
        <v>9000</v>
      </c>
      <c r="BS7" s="122">
        <f>IFERROR(BR7/BN7,"-")</f>
        <v>4500</v>
      </c>
      <c r="BT7" s="123"/>
      <c r="BU7" s="123"/>
      <c r="BV7" s="123">
        <v>1</v>
      </c>
      <c r="BW7" s="124">
        <v>3</v>
      </c>
      <c r="BX7" s="125">
        <f>IF(P7=0,"",IF(BW7=0,"",(BW7/P7)))</f>
        <v>0.5</v>
      </c>
      <c r="BY7" s="126">
        <v>1</v>
      </c>
      <c r="BZ7" s="127">
        <f>IFERROR(BY7/BW7,"-")</f>
        <v>0.33333333333333</v>
      </c>
      <c r="CA7" s="128">
        <v>10000</v>
      </c>
      <c r="CB7" s="129">
        <f>IFERROR(CA7/BW7,"-")</f>
        <v>3333.3333333333</v>
      </c>
      <c r="CC7" s="130">
        <v>1</v>
      </c>
      <c r="CD7" s="130"/>
      <c r="CE7" s="130"/>
      <c r="CF7" s="131">
        <v>1</v>
      </c>
      <c r="CG7" s="132">
        <f>IF(P7=0,"",IF(CF7=0,"",(CF7/P7)))</f>
        <v>0.16666666666667</v>
      </c>
      <c r="CH7" s="133">
        <v>1</v>
      </c>
      <c r="CI7" s="134">
        <f>IFERROR(CH7/CF7,"-")</f>
        <v>1</v>
      </c>
      <c r="CJ7" s="135">
        <v>5000</v>
      </c>
      <c r="CK7" s="136">
        <f>IFERROR(CJ7/CF7,"-")</f>
        <v>5000</v>
      </c>
      <c r="CL7" s="137">
        <v>1</v>
      </c>
      <c r="CM7" s="137"/>
      <c r="CN7" s="137"/>
      <c r="CO7" s="138">
        <v>3</v>
      </c>
      <c r="CP7" s="139">
        <v>24000</v>
      </c>
      <c r="CQ7" s="139">
        <v>10000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64</v>
      </c>
      <c r="H8" s="88" t="s">
        <v>70</v>
      </c>
      <c r="I8" s="88"/>
      <c r="J8" s="180"/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68</v>
      </c>
      <c r="G9" s="88"/>
      <c r="H9" s="88"/>
      <c r="I9" s="88"/>
      <c r="J9" s="18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72</v>
      </c>
      <c r="C10" s="189"/>
      <c r="D10" s="189" t="s">
        <v>73</v>
      </c>
      <c r="E10" s="189" t="s">
        <v>74</v>
      </c>
      <c r="F10" s="189" t="s">
        <v>63</v>
      </c>
      <c r="G10" s="88" t="s">
        <v>64</v>
      </c>
      <c r="H10" s="88" t="s">
        <v>65</v>
      </c>
      <c r="I10" s="88" t="s">
        <v>75</v>
      </c>
      <c r="J10" s="180"/>
      <c r="K10" s="79">
        <v>7</v>
      </c>
      <c r="L10" s="79">
        <v>0</v>
      </c>
      <c r="M10" s="79">
        <v>41</v>
      </c>
      <c r="N10" s="89">
        <v>1</v>
      </c>
      <c r="O10" s="90">
        <v>0</v>
      </c>
      <c r="P10" s="91">
        <f>N10+O10</f>
        <v>1</v>
      </c>
      <c r="Q10" s="80">
        <f>IFERROR(P10/M10,"-")</f>
        <v>0.024390243902439</v>
      </c>
      <c r="R10" s="79">
        <v>0</v>
      </c>
      <c r="S10" s="79">
        <v>1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76</v>
      </c>
      <c r="C11" s="189"/>
      <c r="D11" s="189" t="s">
        <v>73</v>
      </c>
      <c r="E11" s="189" t="s">
        <v>74</v>
      </c>
      <c r="F11" s="189" t="s">
        <v>68</v>
      </c>
      <c r="G11" s="88"/>
      <c r="H11" s="88"/>
      <c r="I11" s="88"/>
      <c r="J11" s="180"/>
      <c r="K11" s="79">
        <v>25</v>
      </c>
      <c r="L11" s="79">
        <v>15</v>
      </c>
      <c r="M11" s="79">
        <v>1</v>
      </c>
      <c r="N11" s="89">
        <v>2</v>
      </c>
      <c r="O11" s="90">
        <v>0</v>
      </c>
      <c r="P11" s="91">
        <f>N11+O11</f>
        <v>2</v>
      </c>
      <c r="Q11" s="80">
        <f>IFERROR(P11/M11,"-")</f>
        <v>2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0.5</v>
      </c>
      <c r="X11" s="185">
        <v>248000</v>
      </c>
      <c r="Y11" s="186">
        <f>IFERROR(X11/P11,"-")</f>
        <v>124000</v>
      </c>
      <c r="Z11" s="186">
        <f>IFERROR(X11/V11,"-")</f>
        <v>248000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0.5</v>
      </c>
      <c r="CH11" s="133">
        <v>1</v>
      </c>
      <c r="CI11" s="134">
        <f>IFERROR(CH11/CF11,"-")</f>
        <v>1</v>
      </c>
      <c r="CJ11" s="135">
        <v>248000</v>
      </c>
      <c r="CK11" s="136">
        <f>IFERROR(CJ11/CF11,"-")</f>
        <v>248000</v>
      </c>
      <c r="CL11" s="137"/>
      <c r="CM11" s="137"/>
      <c r="CN11" s="137">
        <v>1</v>
      </c>
      <c r="CO11" s="138">
        <v>1</v>
      </c>
      <c r="CP11" s="139">
        <v>248000</v>
      </c>
      <c r="CQ11" s="139">
        <v>248000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77</v>
      </c>
      <c r="C12" s="189"/>
      <c r="D12" s="189" t="s">
        <v>73</v>
      </c>
      <c r="E12" s="189" t="s">
        <v>74</v>
      </c>
      <c r="F12" s="189" t="s">
        <v>63</v>
      </c>
      <c r="G12" s="88" t="s">
        <v>64</v>
      </c>
      <c r="H12" s="88" t="s">
        <v>70</v>
      </c>
      <c r="I12" s="88"/>
      <c r="J12" s="180"/>
      <c r="K12" s="79">
        <v>0</v>
      </c>
      <c r="L12" s="79">
        <v>0</v>
      </c>
      <c r="M12" s="79">
        <v>2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78</v>
      </c>
      <c r="C13" s="189"/>
      <c r="D13" s="189" t="s">
        <v>73</v>
      </c>
      <c r="E13" s="189" t="s">
        <v>74</v>
      </c>
      <c r="F13" s="189" t="s">
        <v>68</v>
      </c>
      <c r="G13" s="88"/>
      <c r="H13" s="88"/>
      <c r="I13" s="88"/>
      <c r="J13" s="180"/>
      <c r="K13" s="79">
        <v>13</v>
      </c>
      <c r="L13" s="79">
        <v>7</v>
      </c>
      <c r="M13" s="79">
        <v>1</v>
      </c>
      <c r="N13" s="89">
        <v>0</v>
      </c>
      <c r="O13" s="90">
        <v>1</v>
      </c>
      <c r="P13" s="91">
        <f>N13+O13</f>
        <v>1</v>
      </c>
      <c r="Q13" s="80">
        <f>IFERROR(P13/M13,"-")</f>
        <v>1</v>
      </c>
      <c r="R13" s="79">
        <v>1</v>
      </c>
      <c r="S13" s="79">
        <v>0</v>
      </c>
      <c r="T13" s="80">
        <f>IFERROR(R13/(P13),"-")</f>
        <v>1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1</v>
      </c>
      <c r="CG13" s="132">
        <f>IF(P13=0,"",IF(CF13=0,"",(CF13/P13)))</f>
        <v>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79</v>
      </c>
      <c r="C14" s="189"/>
      <c r="D14" s="189" t="s">
        <v>61</v>
      </c>
      <c r="E14" s="189" t="s">
        <v>62</v>
      </c>
      <c r="F14" s="189" t="s">
        <v>63</v>
      </c>
      <c r="G14" s="88" t="s">
        <v>80</v>
      </c>
      <c r="H14" s="88" t="s">
        <v>65</v>
      </c>
      <c r="I14" s="88" t="s">
        <v>66</v>
      </c>
      <c r="J14" s="180"/>
      <c r="K14" s="79">
        <v>38</v>
      </c>
      <c r="L14" s="79">
        <v>0</v>
      </c>
      <c r="M14" s="79">
        <v>93</v>
      </c>
      <c r="N14" s="89">
        <v>11</v>
      </c>
      <c r="O14" s="90">
        <v>0</v>
      </c>
      <c r="P14" s="91">
        <f>N14+O14</f>
        <v>11</v>
      </c>
      <c r="Q14" s="80">
        <f>IFERROR(P14/M14,"-")</f>
        <v>0.11827956989247</v>
      </c>
      <c r="R14" s="79">
        <v>1</v>
      </c>
      <c r="S14" s="79">
        <v>1</v>
      </c>
      <c r="T14" s="80">
        <f>IFERROR(R14/(P14),"-")</f>
        <v>0.090909090909091</v>
      </c>
      <c r="U14" s="186"/>
      <c r="V14" s="82">
        <v>1</v>
      </c>
      <c r="W14" s="80">
        <f>IF(P14=0,"-",V14/P14)</f>
        <v>0.090909090909091</v>
      </c>
      <c r="X14" s="185">
        <v>3000</v>
      </c>
      <c r="Y14" s="186">
        <f>IFERROR(X14/P14,"-")</f>
        <v>272.72727272727</v>
      </c>
      <c r="Z14" s="186">
        <f>IFERROR(X14/V14,"-")</f>
        <v>3000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0.090909090909091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9</v>
      </c>
      <c r="BO14" s="118">
        <f>IF(P14=0,"",IF(BN14=0,"",(BN14/P14)))</f>
        <v>0.81818181818182</v>
      </c>
      <c r="BP14" s="119">
        <v>1</v>
      </c>
      <c r="BQ14" s="120">
        <f>IFERROR(BP14/BN14,"-")</f>
        <v>0.11111111111111</v>
      </c>
      <c r="BR14" s="121">
        <v>3000</v>
      </c>
      <c r="BS14" s="122">
        <f>IFERROR(BR14/BN14,"-")</f>
        <v>333.33333333333</v>
      </c>
      <c r="BT14" s="123">
        <v>1</v>
      </c>
      <c r="BU14" s="123"/>
      <c r="BV14" s="123"/>
      <c r="BW14" s="124">
        <v>1</v>
      </c>
      <c r="BX14" s="125">
        <f>IF(P14=0,"",IF(BW14=0,"",(BW14/P14)))</f>
        <v>0.090909090909091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81</v>
      </c>
      <c r="C15" s="189"/>
      <c r="D15" s="189" t="s">
        <v>61</v>
      </c>
      <c r="E15" s="189" t="s">
        <v>62</v>
      </c>
      <c r="F15" s="189" t="s">
        <v>68</v>
      </c>
      <c r="G15" s="88"/>
      <c r="H15" s="88"/>
      <c r="I15" s="88"/>
      <c r="J15" s="180"/>
      <c r="K15" s="79">
        <v>30</v>
      </c>
      <c r="L15" s="79">
        <v>27</v>
      </c>
      <c r="M15" s="79">
        <v>22</v>
      </c>
      <c r="N15" s="89">
        <v>4</v>
      </c>
      <c r="O15" s="90">
        <v>0</v>
      </c>
      <c r="P15" s="91">
        <f>N15+O15</f>
        <v>4</v>
      </c>
      <c r="Q15" s="80">
        <f>IFERROR(P15/M15,"-")</f>
        <v>0.18181818181818</v>
      </c>
      <c r="R15" s="79">
        <v>1</v>
      </c>
      <c r="S15" s="79">
        <v>0</v>
      </c>
      <c r="T15" s="80">
        <f>IFERROR(R15/(P15),"-")</f>
        <v>0.25</v>
      </c>
      <c r="U15" s="186"/>
      <c r="V15" s="82">
        <v>2</v>
      </c>
      <c r="W15" s="80">
        <f>IF(P15=0,"-",V15/P15)</f>
        <v>0.5</v>
      </c>
      <c r="X15" s="185">
        <v>23000</v>
      </c>
      <c r="Y15" s="186">
        <f>IFERROR(X15/P15,"-")</f>
        <v>5750</v>
      </c>
      <c r="Z15" s="186">
        <f>IFERROR(X15/V15,"-")</f>
        <v>11500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0.5</v>
      </c>
      <c r="CH15" s="133">
        <v>2</v>
      </c>
      <c r="CI15" s="134">
        <f>IFERROR(CH15/CF15,"-")</f>
        <v>1</v>
      </c>
      <c r="CJ15" s="135">
        <v>23000</v>
      </c>
      <c r="CK15" s="136">
        <f>IFERROR(CJ15/CF15,"-")</f>
        <v>11500</v>
      </c>
      <c r="CL15" s="137"/>
      <c r="CM15" s="137">
        <v>1</v>
      </c>
      <c r="CN15" s="137">
        <v>1</v>
      </c>
      <c r="CO15" s="138">
        <v>2</v>
      </c>
      <c r="CP15" s="139">
        <v>23000</v>
      </c>
      <c r="CQ15" s="139">
        <v>21000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82</v>
      </c>
      <c r="C16" s="189"/>
      <c r="D16" s="189" t="s">
        <v>61</v>
      </c>
      <c r="E16" s="189" t="s">
        <v>62</v>
      </c>
      <c r="F16" s="189" t="s">
        <v>63</v>
      </c>
      <c r="G16" s="88" t="s">
        <v>80</v>
      </c>
      <c r="H16" s="88" t="s">
        <v>70</v>
      </c>
      <c r="I16" s="88"/>
      <c r="J16" s="180"/>
      <c r="K16" s="79">
        <v>21</v>
      </c>
      <c r="L16" s="79">
        <v>0</v>
      </c>
      <c r="M16" s="79">
        <v>54</v>
      </c>
      <c r="N16" s="89">
        <v>2</v>
      </c>
      <c r="O16" s="90">
        <v>0</v>
      </c>
      <c r="P16" s="91">
        <f>N16+O16</f>
        <v>2</v>
      </c>
      <c r="Q16" s="80">
        <f>IFERROR(P16/M16,"-")</f>
        <v>0.037037037037037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>
        <v>1</v>
      </c>
      <c r="BX16" s="125">
        <f>IF(P16=0,"",IF(BW16=0,"",(BW16/P16)))</f>
        <v>0.5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83</v>
      </c>
      <c r="C17" s="189"/>
      <c r="D17" s="189" t="s">
        <v>61</v>
      </c>
      <c r="E17" s="189" t="s">
        <v>62</v>
      </c>
      <c r="F17" s="189" t="s">
        <v>68</v>
      </c>
      <c r="G17" s="88"/>
      <c r="H17" s="88"/>
      <c r="I17" s="88"/>
      <c r="J17" s="180"/>
      <c r="K17" s="79">
        <v>27</v>
      </c>
      <c r="L17" s="79">
        <v>21</v>
      </c>
      <c r="M17" s="79">
        <v>5</v>
      </c>
      <c r="N17" s="89">
        <v>5</v>
      </c>
      <c r="O17" s="90">
        <v>0</v>
      </c>
      <c r="P17" s="91">
        <f>N17+O17</f>
        <v>5</v>
      </c>
      <c r="Q17" s="80">
        <f>IFERROR(P17/M17,"-")</f>
        <v>1</v>
      </c>
      <c r="R17" s="79">
        <v>2</v>
      </c>
      <c r="S17" s="79">
        <v>0</v>
      </c>
      <c r="T17" s="80">
        <f>IFERROR(R17/(P17),"-")</f>
        <v>0.4</v>
      </c>
      <c r="U17" s="186"/>
      <c r="V17" s="82">
        <v>2</v>
      </c>
      <c r="W17" s="80">
        <f>IF(P17=0,"-",V17/P17)</f>
        <v>0.4</v>
      </c>
      <c r="X17" s="185">
        <v>16000</v>
      </c>
      <c r="Y17" s="186">
        <f>IFERROR(X17/P17,"-")</f>
        <v>3200</v>
      </c>
      <c r="Z17" s="186">
        <f>IFERROR(X17/V17,"-")</f>
        <v>8000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4</v>
      </c>
      <c r="BX17" s="125">
        <f>IF(P17=0,"",IF(BW17=0,"",(BW17/P17)))</f>
        <v>0.8</v>
      </c>
      <c r="BY17" s="126">
        <v>1</v>
      </c>
      <c r="BZ17" s="127">
        <f>IFERROR(BY17/BW17,"-")</f>
        <v>0.25</v>
      </c>
      <c r="CA17" s="128">
        <v>2000</v>
      </c>
      <c r="CB17" s="129">
        <f>IFERROR(CA17/BW17,"-")</f>
        <v>500</v>
      </c>
      <c r="CC17" s="130">
        <v>1</v>
      </c>
      <c r="CD17" s="130"/>
      <c r="CE17" s="130"/>
      <c r="CF17" s="131">
        <v>1</v>
      </c>
      <c r="CG17" s="132">
        <f>IF(P17=0,"",IF(CF17=0,"",(CF17/P17)))</f>
        <v>0.2</v>
      </c>
      <c r="CH17" s="133">
        <v>1</v>
      </c>
      <c r="CI17" s="134">
        <f>IFERROR(CH17/CF17,"-")</f>
        <v>1</v>
      </c>
      <c r="CJ17" s="135">
        <v>14000</v>
      </c>
      <c r="CK17" s="136">
        <f>IFERROR(CJ17/CF17,"-")</f>
        <v>14000</v>
      </c>
      <c r="CL17" s="137"/>
      <c r="CM17" s="137"/>
      <c r="CN17" s="137">
        <v>1</v>
      </c>
      <c r="CO17" s="138">
        <v>2</v>
      </c>
      <c r="CP17" s="139">
        <v>16000</v>
      </c>
      <c r="CQ17" s="139">
        <v>14000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84</v>
      </c>
      <c r="C18" s="189"/>
      <c r="D18" s="189" t="s">
        <v>73</v>
      </c>
      <c r="E18" s="189" t="s">
        <v>74</v>
      </c>
      <c r="F18" s="189" t="s">
        <v>63</v>
      </c>
      <c r="G18" s="88" t="s">
        <v>80</v>
      </c>
      <c r="H18" s="88" t="s">
        <v>65</v>
      </c>
      <c r="I18" s="88" t="s">
        <v>75</v>
      </c>
      <c r="J18" s="180"/>
      <c r="K18" s="79">
        <v>0</v>
      </c>
      <c r="L18" s="79">
        <v>0</v>
      </c>
      <c r="M18" s="79">
        <v>1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85</v>
      </c>
      <c r="C19" s="189"/>
      <c r="D19" s="189" t="s">
        <v>73</v>
      </c>
      <c r="E19" s="189" t="s">
        <v>74</v>
      </c>
      <c r="F19" s="189" t="s">
        <v>68</v>
      </c>
      <c r="G19" s="88"/>
      <c r="H19" s="88"/>
      <c r="I19" s="88"/>
      <c r="J19" s="180"/>
      <c r="K19" s="79">
        <v>17</v>
      </c>
      <c r="L19" s="79">
        <v>7</v>
      </c>
      <c r="M19" s="79">
        <v>19</v>
      </c>
      <c r="N19" s="89">
        <v>1</v>
      </c>
      <c r="O19" s="90">
        <v>0</v>
      </c>
      <c r="P19" s="91">
        <f>N19+O19</f>
        <v>1</v>
      </c>
      <c r="Q19" s="80">
        <f>IFERROR(P19/M19,"-")</f>
        <v>0.052631578947368</v>
      </c>
      <c r="R19" s="79">
        <v>1</v>
      </c>
      <c r="S19" s="79">
        <v>0</v>
      </c>
      <c r="T19" s="80">
        <f>IFERROR(R19/(P19),"-")</f>
        <v>1</v>
      </c>
      <c r="U19" s="186"/>
      <c r="V19" s="82">
        <v>1</v>
      </c>
      <c r="W19" s="80">
        <f>IF(P19=0,"-",V19/P19)</f>
        <v>1</v>
      </c>
      <c r="X19" s="185">
        <v>138000</v>
      </c>
      <c r="Y19" s="186">
        <f>IFERROR(X19/P19,"-")</f>
        <v>138000</v>
      </c>
      <c r="Z19" s="186">
        <f>IFERROR(X19/V19,"-")</f>
        <v>138000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1</v>
      </c>
      <c r="BY19" s="126">
        <v>1</v>
      </c>
      <c r="BZ19" s="127">
        <f>IFERROR(BY19/BW19,"-")</f>
        <v>1</v>
      </c>
      <c r="CA19" s="128">
        <v>138000</v>
      </c>
      <c r="CB19" s="129">
        <f>IFERROR(CA19/BW19,"-")</f>
        <v>138000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138000</v>
      </c>
      <c r="CQ19" s="139">
        <v>138000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189" t="s">
        <v>86</v>
      </c>
      <c r="C20" s="189"/>
      <c r="D20" s="189" t="s">
        <v>73</v>
      </c>
      <c r="E20" s="189" t="s">
        <v>74</v>
      </c>
      <c r="F20" s="189" t="s">
        <v>63</v>
      </c>
      <c r="G20" s="88" t="s">
        <v>80</v>
      </c>
      <c r="H20" s="88" t="s">
        <v>70</v>
      </c>
      <c r="I20" s="88"/>
      <c r="J20" s="180"/>
      <c r="K20" s="79">
        <v>0</v>
      </c>
      <c r="L20" s="79">
        <v>0</v>
      </c>
      <c r="M20" s="79">
        <v>2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87</v>
      </c>
      <c r="C21" s="189"/>
      <c r="D21" s="189" t="s">
        <v>73</v>
      </c>
      <c r="E21" s="189" t="s">
        <v>74</v>
      </c>
      <c r="F21" s="189" t="s">
        <v>68</v>
      </c>
      <c r="G21" s="88"/>
      <c r="H21" s="88"/>
      <c r="I21" s="88"/>
      <c r="J21" s="180"/>
      <c r="K21" s="79">
        <v>10</v>
      </c>
      <c r="L21" s="79">
        <v>6</v>
      </c>
      <c r="M21" s="79">
        <v>4</v>
      </c>
      <c r="N21" s="89">
        <v>3</v>
      </c>
      <c r="O21" s="90">
        <v>0</v>
      </c>
      <c r="P21" s="91">
        <f>N21+O21</f>
        <v>3</v>
      </c>
      <c r="Q21" s="80">
        <f>IFERROR(P21/M21,"-")</f>
        <v>0.75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0.33333333333333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0.2875</v>
      </c>
      <c r="B22" s="189" t="s">
        <v>88</v>
      </c>
      <c r="C22" s="189"/>
      <c r="D22" s="189" t="s">
        <v>89</v>
      </c>
      <c r="E22" s="189" t="s">
        <v>90</v>
      </c>
      <c r="F22" s="189" t="s">
        <v>63</v>
      </c>
      <c r="G22" s="88" t="s">
        <v>91</v>
      </c>
      <c r="H22" s="88" t="s">
        <v>92</v>
      </c>
      <c r="I22" s="88" t="s">
        <v>93</v>
      </c>
      <c r="J22" s="180">
        <v>240000</v>
      </c>
      <c r="K22" s="79">
        <v>6</v>
      </c>
      <c r="L22" s="79">
        <v>0</v>
      </c>
      <c r="M22" s="79">
        <v>21</v>
      </c>
      <c r="N22" s="89">
        <v>3</v>
      </c>
      <c r="O22" s="90">
        <v>0</v>
      </c>
      <c r="P22" s="91">
        <f>N22+O22</f>
        <v>3</v>
      </c>
      <c r="Q22" s="80">
        <f>IFERROR(P22/M22,"-")</f>
        <v>0.14285714285714</v>
      </c>
      <c r="R22" s="79">
        <v>0</v>
      </c>
      <c r="S22" s="79">
        <v>3</v>
      </c>
      <c r="T22" s="80">
        <f>IFERROR(R22/(P22),"-")</f>
        <v>0</v>
      </c>
      <c r="U22" s="186">
        <f>IFERROR(J22/SUM(N22:O27),"-")</f>
        <v>21818.181818182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SUM(X22:X27)-SUM(J22:J27)</f>
        <v>-171000</v>
      </c>
      <c r="AB22" s="83">
        <f>SUM(X22:X27)/SUM(J22:J27)</f>
        <v>0.2875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0.66666666666667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94</v>
      </c>
      <c r="C23" s="189"/>
      <c r="D23" s="189" t="s">
        <v>89</v>
      </c>
      <c r="E23" s="189" t="s">
        <v>90</v>
      </c>
      <c r="F23" s="189" t="s">
        <v>68</v>
      </c>
      <c r="G23" s="88"/>
      <c r="H23" s="88"/>
      <c r="I23" s="88"/>
      <c r="J23" s="180"/>
      <c r="K23" s="79">
        <v>14</v>
      </c>
      <c r="L23" s="79">
        <v>11</v>
      </c>
      <c r="M23" s="79">
        <v>3</v>
      </c>
      <c r="N23" s="89">
        <v>2</v>
      </c>
      <c r="O23" s="90">
        <v>0</v>
      </c>
      <c r="P23" s="91">
        <f>N23+O23</f>
        <v>2</v>
      </c>
      <c r="Q23" s="80">
        <f>IFERROR(P23/M23,"-")</f>
        <v>0.66666666666667</v>
      </c>
      <c r="R23" s="79">
        <v>0</v>
      </c>
      <c r="S23" s="79">
        <v>0</v>
      </c>
      <c r="T23" s="80">
        <f>IFERROR(R23/(P23),"-")</f>
        <v>0</v>
      </c>
      <c r="U23" s="186"/>
      <c r="V23" s="82">
        <v>1</v>
      </c>
      <c r="W23" s="80">
        <f>IF(P23=0,"-",V23/P23)</f>
        <v>0.5</v>
      </c>
      <c r="X23" s="185">
        <v>69000</v>
      </c>
      <c r="Y23" s="186">
        <f>IFERROR(X23/P23,"-")</f>
        <v>34500</v>
      </c>
      <c r="Z23" s="186">
        <f>IFERROR(X23/V23,"-")</f>
        <v>69000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>
        <v>1</v>
      </c>
      <c r="BZ23" s="127">
        <f>IFERROR(BY23/BW23,"-")</f>
        <v>1</v>
      </c>
      <c r="CA23" s="128">
        <v>69000</v>
      </c>
      <c r="CB23" s="129">
        <f>IFERROR(CA23/BW23,"-")</f>
        <v>69000</v>
      </c>
      <c r="CC23" s="130"/>
      <c r="CD23" s="130"/>
      <c r="CE23" s="130">
        <v>1</v>
      </c>
      <c r="CF23" s="131">
        <v>1</v>
      </c>
      <c r="CG23" s="132">
        <f>IF(P23=0,"",IF(CF23=0,"",(CF23/P23)))</f>
        <v>0.5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69000</v>
      </c>
      <c r="CQ23" s="139">
        <v>69000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95</v>
      </c>
      <c r="C24" s="189"/>
      <c r="D24" s="189" t="s">
        <v>96</v>
      </c>
      <c r="E24" s="189" t="s">
        <v>97</v>
      </c>
      <c r="F24" s="189" t="s">
        <v>63</v>
      </c>
      <c r="G24" s="88"/>
      <c r="H24" s="88" t="s">
        <v>92</v>
      </c>
      <c r="I24" s="88" t="s">
        <v>98</v>
      </c>
      <c r="J24" s="180"/>
      <c r="K24" s="79">
        <v>4</v>
      </c>
      <c r="L24" s="79">
        <v>0</v>
      </c>
      <c r="M24" s="79">
        <v>31</v>
      </c>
      <c r="N24" s="89">
        <v>2</v>
      </c>
      <c r="O24" s="90">
        <v>0</v>
      </c>
      <c r="P24" s="91">
        <f>N24+O24</f>
        <v>2</v>
      </c>
      <c r="Q24" s="80">
        <f>IFERROR(P24/M24,"-")</f>
        <v>0.064516129032258</v>
      </c>
      <c r="R24" s="79">
        <v>0</v>
      </c>
      <c r="S24" s="79">
        <v>1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99</v>
      </c>
      <c r="C25" s="189"/>
      <c r="D25" s="189" t="s">
        <v>96</v>
      </c>
      <c r="E25" s="189" t="s">
        <v>97</v>
      </c>
      <c r="F25" s="189" t="s">
        <v>68</v>
      </c>
      <c r="G25" s="88"/>
      <c r="H25" s="88"/>
      <c r="I25" s="88"/>
      <c r="J25" s="180"/>
      <c r="K25" s="79">
        <v>8</v>
      </c>
      <c r="L25" s="79">
        <v>7</v>
      </c>
      <c r="M25" s="79">
        <v>1</v>
      </c>
      <c r="N25" s="89">
        <v>1</v>
      </c>
      <c r="O25" s="90">
        <v>0</v>
      </c>
      <c r="P25" s="91">
        <f>N25+O25</f>
        <v>1</v>
      </c>
      <c r="Q25" s="80">
        <f>IFERROR(P25/M25,"-")</f>
        <v>1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>
        <v>1</v>
      </c>
      <c r="CG25" s="132">
        <f>IF(P25=0,"",IF(CF25=0,"",(CF25/P25)))</f>
        <v>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100</v>
      </c>
      <c r="C26" s="189"/>
      <c r="D26" s="189" t="s">
        <v>101</v>
      </c>
      <c r="E26" s="189" t="s">
        <v>102</v>
      </c>
      <c r="F26" s="189" t="s">
        <v>63</v>
      </c>
      <c r="G26" s="88"/>
      <c r="H26" s="88" t="s">
        <v>92</v>
      </c>
      <c r="I26" s="88" t="s">
        <v>103</v>
      </c>
      <c r="J26" s="180"/>
      <c r="K26" s="79">
        <v>2</v>
      </c>
      <c r="L26" s="79">
        <v>0</v>
      </c>
      <c r="M26" s="79">
        <v>18</v>
      </c>
      <c r="N26" s="89">
        <v>1</v>
      </c>
      <c r="O26" s="90">
        <v>0</v>
      </c>
      <c r="P26" s="91">
        <f>N26+O26</f>
        <v>1</v>
      </c>
      <c r="Q26" s="80">
        <f>IFERROR(P26/M26,"-")</f>
        <v>0.055555555555556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104</v>
      </c>
      <c r="C27" s="189"/>
      <c r="D27" s="189" t="s">
        <v>101</v>
      </c>
      <c r="E27" s="189" t="s">
        <v>102</v>
      </c>
      <c r="F27" s="189" t="s">
        <v>68</v>
      </c>
      <c r="G27" s="88"/>
      <c r="H27" s="88"/>
      <c r="I27" s="88"/>
      <c r="J27" s="180"/>
      <c r="K27" s="79">
        <v>62</v>
      </c>
      <c r="L27" s="79">
        <v>13</v>
      </c>
      <c r="M27" s="79">
        <v>2</v>
      </c>
      <c r="N27" s="89">
        <v>2</v>
      </c>
      <c r="O27" s="90">
        <v>0</v>
      </c>
      <c r="P27" s="91">
        <f>N27+O27</f>
        <v>2</v>
      </c>
      <c r="Q27" s="80">
        <f>IFERROR(P27/M27,"-")</f>
        <v>1</v>
      </c>
      <c r="R27" s="79">
        <v>1</v>
      </c>
      <c r="S27" s="79">
        <v>0</v>
      </c>
      <c r="T27" s="80">
        <f>IFERROR(R27/(P27),"-")</f>
        <v>0.5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1.1458333333333</v>
      </c>
      <c r="B28" s="189" t="s">
        <v>105</v>
      </c>
      <c r="C28" s="189"/>
      <c r="D28" s="189" t="s">
        <v>106</v>
      </c>
      <c r="E28" s="189" t="s">
        <v>107</v>
      </c>
      <c r="F28" s="189" t="s">
        <v>63</v>
      </c>
      <c r="G28" s="88" t="s">
        <v>108</v>
      </c>
      <c r="H28" s="88" t="s">
        <v>109</v>
      </c>
      <c r="I28" s="190" t="s">
        <v>110</v>
      </c>
      <c r="J28" s="180">
        <v>144000</v>
      </c>
      <c r="K28" s="79">
        <v>39</v>
      </c>
      <c r="L28" s="79">
        <v>0</v>
      </c>
      <c r="M28" s="79">
        <v>135</v>
      </c>
      <c r="N28" s="89">
        <v>14</v>
      </c>
      <c r="O28" s="90">
        <v>0</v>
      </c>
      <c r="P28" s="91">
        <f>N28+O28</f>
        <v>14</v>
      </c>
      <c r="Q28" s="80">
        <f>IFERROR(P28/M28,"-")</f>
        <v>0.1037037037037</v>
      </c>
      <c r="R28" s="79">
        <v>1</v>
      </c>
      <c r="S28" s="79">
        <v>8</v>
      </c>
      <c r="T28" s="80">
        <f>IFERROR(R28/(P28),"-")</f>
        <v>0.071428571428571</v>
      </c>
      <c r="U28" s="186">
        <f>IFERROR(J28/SUM(N28:O29),"-")</f>
        <v>7578.9473684211</v>
      </c>
      <c r="V28" s="82">
        <v>4</v>
      </c>
      <c r="W28" s="80">
        <f>IF(P28=0,"-",V28/P28)</f>
        <v>0.28571428571429</v>
      </c>
      <c r="X28" s="185">
        <v>33000</v>
      </c>
      <c r="Y28" s="186">
        <f>IFERROR(X28/P28,"-")</f>
        <v>2357.1428571429</v>
      </c>
      <c r="Z28" s="186">
        <f>IFERROR(X28/V28,"-")</f>
        <v>8250</v>
      </c>
      <c r="AA28" s="180">
        <f>SUM(X28:X29)-SUM(J28:J29)</f>
        <v>21000</v>
      </c>
      <c r="AB28" s="83">
        <f>SUM(X28:X29)/SUM(J28:J29)</f>
        <v>1.1458333333333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0.071428571428571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0.21428571428571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7</v>
      </c>
      <c r="BO28" s="118">
        <f>IF(P28=0,"",IF(BN28=0,"",(BN28/P28)))</f>
        <v>0.5</v>
      </c>
      <c r="BP28" s="119">
        <v>2</v>
      </c>
      <c r="BQ28" s="120">
        <f>IFERROR(BP28/BN28,"-")</f>
        <v>0.28571428571429</v>
      </c>
      <c r="BR28" s="121">
        <v>12000</v>
      </c>
      <c r="BS28" s="122">
        <f>IFERROR(BR28/BN28,"-")</f>
        <v>1714.2857142857</v>
      </c>
      <c r="BT28" s="123">
        <v>1</v>
      </c>
      <c r="BU28" s="123"/>
      <c r="BV28" s="123">
        <v>1</v>
      </c>
      <c r="BW28" s="124">
        <v>3</v>
      </c>
      <c r="BX28" s="125">
        <f>IF(P28=0,"",IF(BW28=0,"",(BW28/P28)))</f>
        <v>0.21428571428571</v>
      </c>
      <c r="BY28" s="126">
        <v>2</v>
      </c>
      <c r="BZ28" s="127">
        <f>IFERROR(BY28/BW28,"-")</f>
        <v>0.66666666666667</v>
      </c>
      <c r="CA28" s="128">
        <v>21000</v>
      </c>
      <c r="CB28" s="129">
        <f>IFERROR(CA28/BW28,"-")</f>
        <v>7000</v>
      </c>
      <c r="CC28" s="130">
        <v>1</v>
      </c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4</v>
      </c>
      <c r="CP28" s="139">
        <v>33000</v>
      </c>
      <c r="CQ28" s="139">
        <v>18000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111</v>
      </c>
      <c r="C29" s="189"/>
      <c r="D29" s="189" t="s">
        <v>106</v>
      </c>
      <c r="E29" s="189" t="s">
        <v>107</v>
      </c>
      <c r="F29" s="189" t="s">
        <v>68</v>
      </c>
      <c r="G29" s="88"/>
      <c r="H29" s="88"/>
      <c r="I29" s="88"/>
      <c r="J29" s="180"/>
      <c r="K29" s="79">
        <v>61</v>
      </c>
      <c r="L29" s="79">
        <v>29</v>
      </c>
      <c r="M29" s="79">
        <v>64</v>
      </c>
      <c r="N29" s="89">
        <v>5</v>
      </c>
      <c r="O29" s="90">
        <v>0</v>
      </c>
      <c r="P29" s="91">
        <f>N29+O29</f>
        <v>5</v>
      </c>
      <c r="Q29" s="80">
        <f>IFERROR(P29/M29,"-")</f>
        <v>0.078125</v>
      </c>
      <c r="R29" s="79">
        <v>1</v>
      </c>
      <c r="S29" s="79">
        <v>1</v>
      </c>
      <c r="T29" s="80">
        <f>IFERROR(R29/(P29),"-")</f>
        <v>0.2</v>
      </c>
      <c r="U29" s="186"/>
      <c r="V29" s="82">
        <v>1</v>
      </c>
      <c r="W29" s="80">
        <f>IF(P29=0,"-",V29/P29)</f>
        <v>0.2</v>
      </c>
      <c r="X29" s="185">
        <v>132000</v>
      </c>
      <c r="Y29" s="186">
        <f>IFERROR(X29/P29,"-")</f>
        <v>26400</v>
      </c>
      <c r="Z29" s="186">
        <f>IFERROR(X29/V29,"-")</f>
        <v>132000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0.2</v>
      </c>
      <c r="BP29" s="119">
        <v>1</v>
      </c>
      <c r="BQ29" s="120">
        <f>IFERROR(BP29/BN29,"-")</f>
        <v>1</v>
      </c>
      <c r="BR29" s="121">
        <v>132000</v>
      </c>
      <c r="BS29" s="122">
        <f>IFERROR(BR29/BN29,"-")</f>
        <v>132000</v>
      </c>
      <c r="BT29" s="123"/>
      <c r="BU29" s="123"/>
      <c r="BV29" s="123">
        <v>1</v>
      </c>
      <c r="BW29" s="124">
        <v>1</v>
      </c>
      <c r="BX29" s="125">
        <f>IF(P29=0,"",IF(BW29=0,"",(BW29/P29)))</f>
        <v>0.2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3</v>
      </c>
      <c r="CG29" s="132">
        <f>IF(P29=0,"",IF(CF29=0,"",(CF29/P29)))</f>
        <v>0.6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132000</v>
      </c>
      <c r="CQ29" s="139">
        <v>132000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0.019230769230769</v>
      </c>
      <c r="B30" s="189" t="s">
        <v>112</v>
      </c>
      <c r="C30" s="189"/>
      <c r="D30" s="189" t="s">
        <v>106</v>
      </c>
      <c r="E30" s="189" t="s">
        <v>107</v>
      </c>
      <c r="F30" s="189" t="s">
        <v>63</v>
      </c>
      <c r="G30" s="88" t="s">
        <v>113</v>
      </c>
      <c r="H30" s="88" t="s">
        <v>109</v>
      </c>
      <c r="I30" s="190" t="s">
        <v>114</v>
      </c>
      <c r="J30" s="180">
        <v>156000</v>
      </c>
      <c r="K30" s="79">
        <v>14</v>
      </c>
      <c r="L30" s="79">
        <v>0</v>
      </c>
      <c r="M30" s="79">
        <v>94</v>
      </c>
      <c r="N30" s="89">
        <v>7</v>
      </c>
      <c r="O30" s="90">
        <v>0</v>
      </c>
      <c r="P30" s="91">
        <f>N30+O30</f>
        <v>7</v>
      </c>
      <c r="Q30" s="80">
        <f>IFERROR(P30/M30,"-")</f>
        <v>0.074468085106383</v>
      </c>
      <c r="R30" s="79">
        <v>0</v>
      </c>
      <c r="S30" s="79">
        <v>4</v>
      </c>
      <c r="T30" s="80">
        <f>IFERROR(R30/(P30),"-")</f>
        <v>0</v>
      </c>
      <c r="U30" s="186">
        <f>IFERROR(J30/SUM(N30:O31),"-")</f>
        <v>17333.333333333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SUM(X30:X31)-SUM(J30:J31)</f>
        <v>-153000</v>
      </c>
      <c r="AB30" s="83">
        <f>SUM(X30:X31)/SUM(J30:J31)</f>
        <v>0.019230769230769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0.14285714285714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4</v>
      </c>
      <c r="BO30" s="118">
        <f>IF(P30=0,"",IF(BN30=0,"",(BN30/P30)))</f>
        <v>0.57142857142857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0.28571428571429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115</v>
      </c>
      <c r="C31" s="189"/>
      <c r="D31" s="189" t="s">
        <v>106</v>
      </c>
      <c r="E31" s="189" t="s">
        <v>107</v>
      </c>
      <c r="F31" s="189" t="s">
        <v>68</v>
      </c>
      <c r="G31" s="88"/>
      <c r="H31" s="88"/>
      <c r="I31" s="88"/>
      <c r="J31" s="180"/>
      <c r="K31" s="79">
        <v>42</v>
      </c>
      <c r="L31" s="79">
        <v>21</v>
      </c>
      <c r="M31" s="79">
        <v>12</v>
      </c>
      <c r="N31" s="89">
        <v>2</v>
      </c>
      <c r="O31" s="90">
        <v>0</v>
      </c>
      <c r="P31" s="91">
        <f>N31+O31</f>
        <v>2</v>
      </c>
      <c r="Q31" s="80">
        <f>IFERROR(P31/M31,"-")</f>
        <v>0.16666666666667</v>
      </c>
      <c r="R31" s="79">
        <v>1</v>
      </c>
      <c r="S31" s="79">
        <v>0</v>
      </c>
      <c r="T31" s="80">
        <f>IFERROR(R31/(P31),"-")</f>
        <v>0.5</v>
      </c>
      <c r="U31" s="186"/>
      <c r="V31" s="82">
        <v>1</v>
      </c>
      <c r="W31" s="80">
        <f>IF(P31=0,"-",V31/P31)</f>
        <v>0.5</v>
      </c>
      <c r="X31" s="185">
        <v>3000</v>
      </c>
      <c r="Y31" s="186">
        <f>IFERROR(X31/P31,"-")</f>
        <v>1500</v>
      </c>
      <c r="Z31" s="186">
        <f>IFERROR(X31/V31,"-")</f>
        <v>3000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2</v>
      </c>
      <c r="CG31" s="132">
        <f>IF(P31=0,"",IF(CF31=0,"",(CF31/P31)))</f>
        <v>1</v>
      </c>
      <c r="CH31" s="133">
        <v>1</v>
      </c>
      <c r="CI31" s="134">
        <f>IFERROR(CH31/CF31,"-")</f>
        <v>0.5</v>
      </c>
      <c r="CJ31" s="135">
        <v>3000</v>
      </c>
      <c r="CK31" s="136">
        <f>IFERROR(CJ31/CF31,"-")</f>
        <v>1500</v>
      </c>
      <c r="CL31" s="137">
        <v>1</v>
      </c>
      <c r="CM31" s="137"/>
      <c r="CN31" s="137"/>
      <c r="CO31" s="138">
        <v>1</v>
      </c>
      <c r="CP31" s="139">
        <v>3000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</v>
      </c>
      <c r="B32" s="189" t="s">
        <v>116</v>
      </c>
      <c r="C32" s="189"/>
      <c r="D32" s="189" t="s">
        <v>117</v>
      </c>
      <c r="E32" s="189" t="s">
        <v>107</v>
      </c>
      <c r="F32" s="189" t="s">
        <v>63</v>
      </c>
      <c r="G32" s="88" t="s">
        <v>118</v>
      </c>
      <c r="H32" s="88" t="s">
        <v>119</v>
      </c>
      <c r="I32" s="88" t="s">
        <v>120</v>
      </c>
      <c r="J32" s="180">
        <v>60000</v>
      </c>
      <c r="K32" s="79">
        <v>11</v>
      </c>
      <c r="L32" s="79">
        <v>0</v>
      </c>
      <c r="M32" s="79">
        <v>38</v>
      </c>
      <c r="N32" s="89">
        <v>4</v>
      </c>
      <c r="O32" s="90">
        <v>0</v>
      </c>
      <c r="P32" s="91">
        <f>N32+O32</f>
        <v>4</v>
      </c>
      <c r="Q32" s="80">
        <f>IFERROR(P32/M32,"-")</f>
        <v>0.10526315789474</v>
      </c>
      <c r="R32" s="79">
        <v>0</v>
      </c>
      <c r="S32" s="79">
        <v>2</v>
      </c>
      <c r="T32" s="80">
        <f>IFERROR(R32/(P32),"-")</f>
        <v>0</v>
      </c>
      <c r="U32" s="186">
        <f>IFERROR(J32/SUM(N32:O33),"-")</f>
        <v>15000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-60000</v>
      </c>
      <c r="AB32" s="83">
        <f>SUM(X32:X33)/SUM(J32:J33)</f>
        <v>0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3</v>
      </c>
      <c r="BO32" s="118">
        <f>IF(P32=0,"",IF(BN32=0,"",(BN32/P32)))</f>
        <v>0.75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121</v>
      </c>
      <c r="C33" s="189"/>
      <c r="D33" s="189" t="s">
        <v>117</v>
      </c>
      <c r="E33" s="189" t="s">
        <v>107</v>
      </c>
      <c r="F33" s="189" t="s">
        <v>68</v>
      </c>
      <c r="G33" s="88"/>
      <c r="H33" s="88"/>
      <c r="I33" s="88"/>
      <c r="J33" s="180"/>
      <c r="K33" s="79">
        <v>53</v>
      </c>
      <c r="L33" s="79">
        <v>13</v>
      </c>
      <c r="M33" s="79">
        <v>15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186"/>
      <c r="V33" s="82">
        <v>0</v>
      </c>
      <c r="W33" s="80" t="str">
        <f>IF(P33=0,"-",V33/P33)</f>
        <v>-</v>
      </c>
      <c r="X33" s="185">
        <v>0</v>
      </c>
      <c r="Y33" s="186" t="str">
        <f>IFERROR(X33/P33,"-")</f>
        <v>-</v>
      </c>
      <c r="Z33" s="186" t="str">
        <f>IFERROR(X33/V33,"-")</f>
        <v>-</v>
      </c>
      <c r="AA33" s="18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 t="str">
        <f>AB34</f>
        <v>0</v>
      </c>
      <c r="B34" s="189" t="s">
        <v>122</v>
      </c>
      <c r="C34" s="189"/>
      <c r="D34" s="189"/>
      <c r="E34" s="189"/>
      <c r="F34" s="189" t="s">
        <v>63</v>
      </c>
      <c r="G34" s="88" t="s">
        <v>123</v>
      </c>
      <c r="H34" s="88" t="s">
        <v>124</v>
      </c>
      <c r="I34" s="190" t="s">
        <v>125</v>
      </c>
      <c r="J34" s="180">
        <v>0</v>
      </c>
      <c r="K34" s="79">
        <v>6</v>
      </c>
      <c r="L34" s="79">
        <v>0</v>
      </c>
      <c r="M34" s="79">
        <v>33</v>
      </c>
      <c r="N34" s="89">
        <v>1</v>
      </c>
      <c r="O34" s="90">
        <v>0</v>
      </c>
      <c r="P34" s="91">
        <f>N34+O34</f>
        <v>1</v>
      </c>
      <c r="Q34" s="80">
        <f>IFERROR(P34/M34,"-")</f>
        <v>0.03030303030303</v>
      </c>
      <c r="R34" s="79">
        <v>0</v>
      </c>
      <c r="S34" s="79">
        <v>0</v>
      </c>
      <c r="T34" s="80">
        <f>IFERROR(R34/(P34),"-")</f>
        <v>0</v>
      </c>
      <c r="U34" s="186">
        <f>IFERROR(J34/SUM(N34:O35),"-")</f>
        <v>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1000</v>
      </c>
      <c r="AB34" s="83" t="str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126</v>
      </c>
      <c r="C35" s="189"/>
      <c r="D35" s="189"/>
      <c r="E35" s="189"/>
      <c r="F35" s="189" t="s">
        <v>68</v>
      </c>
      <c r="G35" s="88"/>
      <c r="H35" s="88"/>
      <c r="I35" s="88"/>
      <c r="J35" s="180"/>
      <c r="K35" s="79">
        <v>9</v>
      </c>
      <c r="L35" s="79">
        <v>5</v>
      </c>
      <c r="M35" s="79">
        <v>8</v>
      </c>
      <c r="N35" s="89">
        <v>2</v>
      </c>
      <c r="O35" s="90">
        <v>0</v>
      </c>
      <c r="P35" s="91">
        <f>N35+O35</f>
        <v>2</v>
      </c>
      <c r="Q35" s="80">
        <f>IFERROR(P35/M35,"-")</f>
        <v>0.25</v>
      </c>
      <c r="R35" s="79">
        <v>1</v>
      </c>
      <c r="S35" s="79">
        <v>0</v>
      </c>
      <c r="T35" s="80">
        <f>IFERROR(R35/(P35),"-")</f>
        <v>0.5</v>
      </c>
      <c r="U35" s="186"/>
      <c r="V35" s="82">
        <v>1</v>
      </c>
      <c r="W35" s="80">
        <f>IF(P35=0,"-",V35/P35)</f>
        <v>0.5</v>
      </c>
      <c r="X35" s="185">
        <v>1000</v>
      </c>
      <c r="Y35" s="186">
        <f>IFERROR(X35/P35,"-")</f>
        <v>500</v>
      </c>
      <c r="Z35" s="186">
        <f>IFERROR(X35/V35,"-")</f>
        <v>1000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0.5</v>
      </c>
      <c r="BG35" s="110">
        <v>1</v>
      </c>
      <c r="BH35" s="112">
        <f>IFERROR(BG35/BE35,"-")</f>
        <v>1</v>
      </c>
      <c r="BI35" s="113">
        <v>1000</v>
      </c>
      <c r="BJ35" s="114">
        <f>IFERROR(BI35/BE35,"-")</f>
        <v>1000</v>
      </c>
      <c r="BK35" s="115">
        <v>1</v>
      </c>
      <c r="BL35" s="115"/>
      <c r="BM35" s="115"/>
      <c r="BN35" s="117">
        <v>1</v>
      </c>
      <c r="BO35" s="118">
        <f>IF(P35=0,"",IF(BN35=0,"",(BN35/P35)))</f>
        <v>0.5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1000</v>
      </c>
      <c r="CQ35" s="139">
        <v>1000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30"/>
      <c r="B36" s="85"/>
      <c r="C36" s="86"/>
      <c r="D36" s="86"/>
      <c r="E36" s="86"/>
      <c r="F36" s="87"/>
      <c r="G36" s="88"/>
      <c r="H36" s="88"/>
      <c r="I36" s="88"/>
      <c r="J36" s="181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7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30"/>
      <c r="B37" s="37"/>
      <c r="C37" s="21"/>
      <c r="D37" s="21"/>
      <c r="E37" s="21"/>
      <c r="F37" s="22"/>
      <c r="G37" s="36"/>
      <c r="H37" s="36"/>
      <c r="I37" s="73"/>
      <c r="J37" s="182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9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19">
        <f>AB38</f>
        <v>0.68452380952381</v>
      </c>
      <c r="B38" s="39"/>
      <c r="C38" s="39"/>
      <c r="D38" s="39"/>
      <c r="E38" s="39"/>
      <c r="F38" s="39"/>
      <c r="G38" s="40" t="s">
        <v>127</v>
      </c>
      <c r="H38" s="40"/>
      <c r="I38" s="40"/>
      <c r="J38" s="183">
        <f>SUM(J6:J37)</f>
        <v>1008000</v>
      </c>
      <c r="K38" s="41">
        <f>SUM(K6:K37)</f>
        <v>562</v>
      </c>
      <c r="L38" s="41">
        <f>SUM(L6:L37)</f>
        <v>202</v>
      </c>
      <c r="M38" s="41">
        <f>SUM(M6:M37)</f>
        <v>801</v>
      </c>
      <c r="N38" s="41">
        <f>SUM(N6:N37)</f>
        <v>82</v>
      </c>
      <c r="O38" s="41">
        <f>SUM(O6:O37)</f>
        <v>1</v>
      </c>
      <c r="P38" s="41">
        <f>SUM(P6:P37)</f>
        <v>83</v>
      </c>
      <c r="Q38" s="42">
        <f>IFERROR(P38/M38,"-")</f>
        <v>0.10362047440699</v>
      </c>
      <c r="R38" s="76">
        <f>SUM(R6:R37)</f>
        <v>12</v>
      </c>
      <c r="S38" s="76">
        <f>SUM(S6:S37)</f>
        <v>24</v>
      </c>
      <c r="T38" s="42">
        <f>IFERROR(R38/P38,"-")</f>
        <v>0.14457831325301</v>
      </c>
      <c r="U38" s="188">
        <f>IFERROR(J38/P38,"-")</f>
        <v>12144.578313253</v>
      </c>
      <c r="V38" s="44">
        <f>SUM(V6:V37)</f>
        <v>18</v>
      </c>
      <c r="W38" s="42">
        <f>IFERROR(V38/P38,"-")</f>
        <v>0.21686746987952</v>
      </c>
      <c r="X38" s="183">
        <f>SUM(X6:X37)</f>
        <v>690000</v>
      </c>
      <c r="Y38" s="183">
        <f>IFERROR(X38/P38,"-")</f>
        <v>8313.2530120482</v>
      </c>
      <c r="Z38" s="183">
        <f>IFERROR(X38/V38,"-")</f>
        <v>38333.333333333</v>
      </c>
      <c r="AA38" s="183">
        <f>X38-J38</f>
        <v>-318000</v>
      </c>
      <c r="AB38" s="45">
        <f>X38/J38</f>
        <v>0.68452380952381</v>
      </c>
      <c r="AC38" s="58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