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<sst xmlns="http://schemas.openxmlformats.org/spreadsheetml/2006/main" uniqueCount="114">
  <si>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07月</t>
  </si>
  <si>
    <t>りんご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</si>
  <si>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</si>
  <si>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</si>
  <si>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</si>
  <si>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</si>
  <si>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</si>
  <si>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</si>
  <si>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</si>
  <si>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</si>
  <si>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</si>
  <si>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</si>
  <si>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</si>
  <si>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</si>
  <si>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</si>
  <si>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</si>
  <si>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</si>
  <si>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</si>
  <si>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</si>
  <si>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</si>
  <si>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</si>
  <si>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</si>
  <si>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</si>
  <si>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</si>
  <si>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</si>
  <si>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</si>
  <si>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</si>
  <si>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</si>
  <si>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</si>
  <si>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</si>
  <si>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</si>
  <si>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</si>
  <si>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</si>
  <si>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</si>
  <si>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</si>
  <si>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</si>
  <si>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</si>
  <si>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</si>
  <si>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</si>
  <si>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</si>
  <si>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</si>
  <si>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</si>
  <si>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</si>
  <si>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</si>
  <si>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</si>
  <si>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</si>
  <si>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</si>
  <si>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</si>
  <si>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</si>
  <si>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</si>
  <si>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</si>
  <si>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</si>
  <si>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</si>
  <si>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</si>
  <si>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</si>
  <si>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</si>
  <si>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</si>
  <si>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ks834</t>
  </si>
  <si>
    <t>インターカラー</t>
  </si>
  <si>
    <t>デリヘル版3（栗山絵麻）</t>
  </si>
  <si>
    <t>70歳までの出会いリクルート</t>
  </si>
  <si>
    <t>TOP</t>
  </si>
  <si>
    <t>スポニチ西部</t>
  </si>
  <si>
    <t>全5段つかみ55段保証</t>
  </si>
  <si>
    <t>55段保証</t>
  </si>
  <si>
    <t>ks835</t>
  </si>
  <si>
    <t>空電</t>
  </si>
  <si>
    <t>ks836</t>
  </si>
  <si>
    <t>カオス版（栗山絵麻）</t>
  </si>
  <si>
    <t>感動の熟女体験</t>
  </si>
  <si>
    <t>半5段つかみ55段保証</t>
  </si>
  <si>
    <t>ks837</t>
  </si>
  <si>
    <t>ks838</t>
  </si>
  <si>
    <t>DVDパッケージ＿ストーリー版（栗山絵麻）</t>
  </si>
  <si>
    <t>え美熟女が</t>
  </si>
  <si>
    <t>全3段つかみ55段保証</t>
  </si>
  <si>
    <t>ks839</t>
  </si>
  <si>
    <t>ks840</t>
  </si>
  <si>
    <t>スポニチ関東</t>
  </si>
  <si>
    <t>全5段</t>
  </si>
  <si>
    <t>7月09日(土)</t>
  </si>
  <si>
    <t>ks841</t>
  </si>
  <si>
    <t>ks842</t>
  </si>
  <si>
    <t>デリヘルサマー版（栗山絵麻）</t>
  </si>
  <si>
    <t>〇〇は永遠に不滅です</t>
  </si>
  <si>
    <t>サンスポ関東</t>
  </si>
  <si>
    <t>1C終面全5段</t>
  </si>
  <si>
    <t>7月03日(日)</t>
  </si>
  <si>
    <t>ks843</t>
  </si>
  <si>
    <t>ks844</t>
  </si>
  <si>
    <t>サンスポ関西</t>
  </si>
  <si>
    <t>ks845</t>
  </si>
  <si>
    <t>ks846</t>
  </si>
  <si>
    <t>デイリースポーツ関西</t>
  </si>
  <si>
    <t>4C終面全5段</t>
  </si>
  <si>
    <t>7月16日(土)</t>
  </si>
  <si>
    <t>ks847</t>
  </si>
  <si>
    <t>ks848</t>
  </si>
  <si>
    <t>ニッカン関西</t>
  </si>
  <si>
    <t>7月31日(日)</t>
  </si>
  <si>
    <t>ks849</t>
  </si>
  <si>
    <t>ks850</t>
  </si>
  <si>
    <t>旧デイリー風（栗山絵麻）</t>
  </si>
  <si>
    <t>学生いませんギャルもいません40代50代60代中年女性が多いサイト</t>
  </si>
  <si>
    <t>スポーツ報知関東</t>
  </si>
  <si>
    <t>4C終面雑報</t>
  </si>
  <si>
    <t>7月22日(金)</t>
  </si>
  <si>
    <t>ks851</t>
  </si>
  <si>
    <t>ks852</t>
  </si>
  <si>
    <t>九スポ</t>
  </si>
  <si>
    <t>記事枠</t>
  </si>
  <si>
    <t>7月25日(月)</t>
  </si>
  <si>
    <t>ks853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</si>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</sst>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2.1036363636364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550000</v>
      </c>
      <c r="L6" s="79">
        <v>80</v>
      </c>
      <c r="M6" s="79">
        <v>0</v>
      </c>
      <c r="N6" s="79">
        <v>266</v>
      </c>
      <c r="O6" s="88">
        <v>32</v>
      </c>
      <c r="P6" s="89">
        <v>0</v>
      </c>
      <c r="Q6" s="90">
        <f>O6+P6</f>
        <v>32</v>
      </c>
      <c r="R6" s="80">
        <f>IFERROR(Q6/N6,"-")</f>
        <v>0.1203007518797</v>
      </c>
      <c r="S6" s="79">
        <v>2</v>
      </c>
      <c r="T6" s="79">
        <v>16</v>
      </c>
      <c r="U6" s="80">
        <f>IFERROR(T6/(Q6),"-")</f>
        <v>0.5</v>
      </c>
      <c r="V6" s="81">
        <f>IFERROR(K6/SUM(Q6:Q11),"-")</f>
        <v>11702.127659574</v>
      </c>
      <c r="W6" s="82">
        <v>6</v>
      </c>
      <c r="X6" s="80">
        <f>IF(Q6=0,"-",W6/Q6)</f>
        <v>0.1875</v>
      </c>
      <c r="Y6" s="181">
        <v>1137000</v>
      </c>
      <c r="Z6" s="182">
        <f>IFERROR(Y6/Q6,"-")</f>
        <v>35531.25</v>
      </c>
      <c r="AA6" s="182">
        <f>IFERROR(Y6/W6,"-")</f>
        <v>189500</v>
      </c>
      <c r="AB6" s="176">
        <f>SUM(Y6:Y11)-SUM(K6:K11)</f>
        <v>607000</v>
      </c>
      <c r="AC6" s="83">
        <f>SUM(Y6:Y11)/SUM(K6:K11)</f>
        <v>2.1036363636364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0.0625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0.0625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8</v>
      </c>
      <c r="BG6" s="110">
        <f>IF(Q6=0,"",IF(BF6=0,"",(BF6/Q6)))</f>
        <v>0.25</v>
      </c>
      <c r="BH6" s="109">
        <v>1</v>
      </c>
      <c r="BI6" s="111">
        <f>IFERROR(BH6/BF6,"-")</f>
        <v>0.125</v>
      </c>
      <c r="BJ6" s="112">
        <v>16000</v>
      </c>
      <c r="BK6" s="113">
        <f>IFERROR(BJ6/BF6,"-")</f>
        <v>2000</v>
      </c>
      <c r="BL6" s="114"/>
      <c r="BM6" s="114"/>
      <c r="BN6" s="114">
        <v>1</v>
      </c>
      <c r="BO6" s="116">
        <v>14</v>
      </c>
      <c r="BP6" s="117">
        <f>IF(Q6=0,"",IF(BO6=0,"",(BO6/Q6)))</f>
        <v>0.4375</v>
      </c>
      <c r="BQ6" s="118">
        <v>4</v>
      </c>
      <c r="BR6" s="119">
        <f>IFERROR(BQ6/BO6,"-")</f>
        <v>0.28571428571429</v>
      </c>
      <c r="BS6" s="120">
        <v>1119000</v>
      </c>
      <c r="BT6" s="121">
        <f>IFERROR(BS6/BO6,"-")</f>
        <v>79928.571428571</v>
      </c>
      <c r="BU6" s="122">
        <v>2</v>
      </c>
      <c r="BV6" s="122"/>
      <c r="BW6" s="122">
        <v>2</v>
      </c>
      <c r="BX6" s="123">
        <v>5</v>
      </c>
      <c r="BY6" s="124">
        <f>IF(Q6=0,"",IF(BX6=0,"",(BX6/Q6)))</f>
        <v>0.15625</v>
      </c>
      <c r="BZ6" s="125">
        <v>1</v>
      </c>
      <c r="CA6" s="126">
        <f>IFERROR(BZ6/BX6,"-")</f>
        <v>0.2</v>
      </c>
      <c r="CB6" s="127">
        <v>2000</v>
      </c>
      <c r="CC6" s="128">
        <f>IFERROR(CB6/BX6,"-")</f>
        <v>400</v>
      </c>
      <c r="CD6" s="129">
        <v>1</v>
      </c>
      <c r="CE6" s="129"/>
      <c r="CF6" s="129"/>
      <c r="CG6" s="130">
        <v>1</v>
      </c>
      <c r="CH6" s="131">
        <f>IF(Q6=0,"",IF(CG6=0,"",(CG6/Q6)))</f>
        <v>0.03125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6</v>
      </c>
      <c r="CQ6" s="138">
        <v>1137000</v>
      </c>
      <c r="CR6" s="138">
        <v>712000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132</v>
      </c>
      <c r="M7" s="79">
        <v>56</v>
      </c>
      <c r="N7" s="79">
        <v>42</v>
      </c>
      <c r="O7" s="88">
        <v>9</v>
      </c>
      <c r="P7" s="89">
        <v>0</v>
      </c>
      <c r="Q7" s="90">
        <f>O7+P7</f>
        <v>9</v>
      </c>
      <c r="R7" s="80">
        <f>IFERROR(Q7/N7,"-")</f>
        <v>0.21428571428571</v>
      </c>
      <c r="S7" s="79">
        <v>0</v>
      </c>
      <c r="T7" s="79">
        <v>3</v>
      </c>
      <c r="U7" s="80">
        <f>IFERROR(T7/(Q7),"-")</f>
        <v>0.33333333333333</v>
      </c>
      <c r="V7" s="81"/>
      <c r="W7" s="82">
        <v>2</v>
      </c>
      <c r="X7" s="80">
        <f>IF(Q7=0,"-",W7/Q7)</f>
        <v>0.22222222222222</v>
      </c>
      <c r="Y7" s="181">
        <v>7000</v>
      </c>
      <c r="Z7" s="182">
        <f>IFERROR(Y7/Q7,"-")</f>
        <v>777.77777777778</v>
      </c>
      <c r="AA7" s="182">
        <f>IFERROR(Y7/W7,"-")</f>
        <v>3500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0.11111111111111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7</v>
      </c>
      <c r="BY7" s="124">
        <f>IF(Q7=0,"",IF(BX7=0,"",(BX7/Q7)))</f>
        <v>0.77777777777778</v>
      </c>
      <c r="BZ7" s="125">
        <v>1</v>
      </c>
      <c r="CA7" s="126">
        <f>IFERROR(BZ7/BX7,"-")</f>
        <v>0.14285714285714</v>
      </c>
      <c r="CB7" s="127">
        <v>1000</v>
      </c>
      <c r="CC7" s="128">
        <f>IFERROR(CB7/BX7,"-")</f>
        <v>142.85714285714</v>
      </c>
      <c r="CD7" s="129">
        <v>1</v>
      </c>
      <c r="CE7" s="129"/>
      <c r="CF7" s="129"/>
      <c r="CG7" s="130">
        <v>1</v>
      </c>
      <c r="CH7" s="131">
        <f>IF(Q7=0,"",IF(CG7=0,"",(CG7/Q7)))</f>
        <v>0.11111111111111</v>
      </c>
      <c r="CI7" s="132">
        <v>1</v>
      </c>
      <c r="CJ7" s="133">
        <f>IFERROR(CI7/CG7,"-")</f>
        <v>1</v>
      </c>
      <c r="CK7" s="134">
        <v>6000</v>
      </c>
      <c r="CL7" s="135">
        <f>IFERROR(CK7/CG7,"-")</f>
        <v>6000</v>
      </c>
      <c r="CM7" s="136"/>
      <c r="CN7" s="136"/>
      <c r="CO7" s="136">
        <v>1</v>
      </c>
      <c r="CP7" s="137">
        <v>2</v>
      </c>
      <c r="CQ7" s="138">
        <v>7000</v>
      </c>
      <c r="CR7" s="138">
        <v>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70</v>
      </c>
      <c r="J8" s="87"/>
      <c r="K8" s="176"/>
      <c r="L8" s="79">
        <v>7</v>
      </c>
      <c r="M8" s="79">
        <v>0</v>
      </c>
      <c r="N8" s="79">
        <v>26</v>
      </c>
      <c r="O8" s="88">
        <v>3</v>
      </c>
      <c r="P8" s="89">
        <v>0</v>
      </c>
      <c r="Q8" s="90">
        <f>O8+P8</f>
        <v>3</v>
      </c>
      <c r="R8" s="80">
        <f>IFERROR(Q8/N8,"-")</f>
        <v>0.11538461538462</v>
      </c>
      <c r="S8" s="79">
        <v>0</v>
      </c>
      <c r="T8" s="79">
        <v>1</v>
      </c>
      <c r="U8" s="80">
        <f>IFERROR(T8/(Q8),"-")</f>
        <v>0.33333333333333</v>
      </c>
      <c r="V8" s="81"/>
      <c r="W8" s="82">
        <v>1</v>
      </c>
      <c r="X8" s="80">
        <f>IF(Q8=0,"-",W8/Q8)</f>
        <v>0.33333333333333</v>
      </c>
      <c r="Y8" s="181">
        <v>3000</v>
      </c>
      <c r="Z8" s="182">
        <f>IFERROR(Y8/Q8,"-")</f>
        <v>1000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0.66666666666667</v>
      </c>
      <c r="BQ8" s="118">
        <v>1</v>
      </c>
      <c r="BR8" s="119">
        <f>IFERROR(BQ8/BO8,"-")</f>
        <v>0.5</v>
      </c>
      <c r="BS8" s="120">
        <v>3000</v>
      </c>
      <c r="BT8" s="121">
        <f>IFERROR(BS8/BO8,"-")</f>
        <v>1500</v>
      </c>
      <c r="BU8" s="122">
        <v>1</v>
      </c>
      <c r="BV8" s="122"/>
      <c r="BW8" s="122"/>
      <c r="BX8" s="123">
        <v>1</v>
      </c>
      <c r="BY8" s="124">
        <f>IF(Q8=0,"",IF(BX8=0,"",(BX8/Q8)))</f>
        <v>0.33333333333333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14</v>
      </c>
      <c r="M9" s="79">
        <v>9</v>
      </c>
      <c r="N9" s="79">
        <v>4</v>
      </c>
      <c r="O9" s="88">
        <v>3</v>
      </c>
      <c r="P9" s="89">
        <v>0</v>
      </c>
      <c r="Q9" s="90">
        <f>O9+P9</f>
        <v>3</v>
      </c>
      <c r="R9" s="80">
        <f>IFERROR(Q9/N9,"-")</f>
        <v>0.75</v>
      </c>
      <c r="S9" s="79">
        <v>1</v>
      </c>
      <c r="T9" s="79">
        <v>1</v>
      </c>
      <c r="U9" s="80">
        <f>IFERROR(T9/(Q9),"-")</f>
        <v>0.33333333333333</v>
      </c>
      <c r="V9" s="81"/>
      <c r="W9" s="82">
        <v>2</v>
      </c>
      <c r="X9" s="80">
        <f>IF(Q9=0,"-",W9/Q9)</f>
        <v>0.66666666666667</v>
      </c>
      <c r="Y9" s="181">
        <v>10000</v>
      </c>
      <c r="Z9" s="182">
        <f>IFERROR(Y9/Q9,"-")</f>
        <v>3333.3333333333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3</v>
      </c>
      <c r="CH9" s="131">
        <f>IF(Q9=0,"",IF(CG9=0,"",(CG9/Q9)))</f>
        <v>1</v>
      </c>
      <c r="CI9" s="132">
        <v>2</v>
      </c>
      <c r="CJ9" s="133">
        <f>IFERROR(CI9/CG9,"-")</f>
        <v>0.66666666666667</v>
      </c>
      <c r="CK9" s="134">
        <v>10000</v>
      </c>
      <c r="CL9" s="135">
        <f>IFERROR(CK9/CG9,"-")</f>
        <v>3333.3333333333</v>
      </c>
      <c r="CM9" s="136">
        <v>2</v>
      </c>
      <c r="CN9" s="136"/>
      <c r="CO9" s="136"/>
      <c r="CP9" s="137">
        <v>2</v>
      </c>
      <c r="CQ9" s="138">
        <v>10000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62</v>
      </c>
      <c r="I10" s="87" t="s">
        <v>75</v>
      </c>
      <c r="J10" s="87"/>
      <c r="K10" s="176"/>
      <c r="L10" s="79">
        <v>0</v>
      </c>
      <c r="M10" s="79">
        <v>0</v>
      </c>
      <c r="N10" s="79">
        <v>3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1</v>
      </c>
      <c r="M11" s="79">
        <v>1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2.25</v>
      </c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61</v>
      </c>
      <c r="H12" s="87" t="s">
        <v>78</v>
      </c>
      <c r="I12" s="87" t="s">
        <v>79</v>
      </c>
      <c r="J12" s="185" t="s">
        <v>80</v>
      </c>
      <c r="K12" s="176">
        <v>120000</v>
      </c>
      <c r="L12" s="79">
        <v>44</v>
      </c>
      <c r="M12" s="79">
        <v>0</v>
      </c>
      <c r="N12" s="79">
        <v>107</v>
      </c>
      <c r="O12" s="88">
        <v>16</v>
      </c>
      <c r="P12" s="89">
        <v>0</v>
      </c>
      <c r="Q12" s="90">
        <f>O12+P12</f>
        <v>16</v>
      </c>
      <c r="R12" s="80">
        <f>IFERROR(Q12/N12,"-")</f>
        <v>0.14953271028037</v>
      </c>
      <c r="S12" s="79">
        <v>2</v>
      </c>
      <c r="T12" s="79">
        <v>6</v>
      </c>
      <c r="U12" s="80">
        <f>IFERROR(T12/(Q12),"-")</f>
        <v>0.375</v>
      </c>
      <c r="V12" s="81">
        <f>IFERROR(K12/SUM(Q12:Q13),"-")</f>
        <v>5217.3913043478</v>
      </c>
      <c r="W12" s="82">
        <v>5</v>
      </c>
      <c r="X12" s="80">
        <f>IF(Q12=0,"-",W12/Q12)</f>
        <v>0.3125</v>
      </c>
      <c r="Y12" s="181">
        <v>136000</v>
      </c>
      <c r="Z12" s="182">
        <f>IFERROR(Y12/Q12,"-")</f>
        <v>8500</v>
      </c>
      <c r="AA12" s="182">
        <f>IFERROR(Y12/W12,"-")</f>
        <v>27200</v>
      </c>
      <c r="AB12" s="176">
        <f>SUM(Y12:Y13)-SUM(K12:K13)</f>
        <v>150000</v>
      </c>
      <c r="AC12" s="83">
        <f>SUM(Y12:Y13)/SUM(K12:K13)</f>
        <v>2.25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0.1875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5</v>
      </c>
      <c r="BP12" s="117">
        <f>IF(Q12=0,"",IF(BO12=0,"",(BO12/Q12)))</f>
        <v>0.3125</v>
      </c>
      <c r="BQ12" s="118">
        <v>1</v>
      </c>
      <c r="BR12" s="119">
        <f>IFERROR(BQ12/BO12,"-")</f>
        <v>0.2</v>
      </c>
      <c r="BS12" s="120">
        <v>1000</v>
      </c>
      <c r="BT12" s="121">
        <f>IFERROR(BS12/BO12,"-")</f>
        <v>200</v>
      </c>
      <c r="BU12" s="122">
        <v>1</v>
      </c>
      <c r="BV12" s="122"/>
      <c r="BW12" s="122"/>
      <c r="BX12" s="123">
        <v>8</v>
      </c>
      <c r="BY12" s="124">
        <f>IF(Q12=0,"",IF(BX12=0,"",(BX12/Q12)))</f>
        <v>0.5</v>
      </c>
      <c r="BZ12" s="125">
        <v>4</v>
      </c>
      <c r="CA12" s="126">
        <f>IFERROR(BZ12/BX12,"-")</f>
        <v>0.5</v>
      </c>
      <c r="CB12" s="127">
        <v>135000</v>
      </c>
      <c r="CC12" s="128">
        <f>IFERROR(CB12/BX12,"-")</f>
        <v>16875</v>
      </c>
      <c r="CD12" s="129"/>
      <c r="CE12" s="129">
        <v>1</v>
      </c>
      <c r="CF12" s="129">
        <v>3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5</v>
      </c>
      <c r="CQ12" s="138">
        <v>136000</v>
      </c>
      <c r="CR12" s="138">
        <v>70000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59</v>
      </c>
      <c r="F13" s="184" t="s">
        <v>60</v>
      </c>
      <c r="G13" s="184" t="s">
        <v>66</v>
      </c>
      <c r="H13" s="87"/>
      <c r="I13" s="87"/>
      <c r="J13" s="87"/>
      <c r="K13" s="176"/>
      <c r="L13" s="79">
        <v>21</v>
      </c>
      <c r="M13" s="79">
        <v>17</v>
      </c>
      <c r="N13" s="79">
        <v>10</v>
      </c>
      <c r="O13" s="88">
        <v>7</v>
      </c>
      <c r="P13" s="89">
        <v>0</v>
      </c>
      <c r="Q13" s="90">
        <f>O13+P13</f>
        <v>7</v>
      </c>
      <c r="R13" s="80">
        <f>IFERROR(Q13/N13,"-")</f>
        <v>0.7</v>
      </c>
      <c r="S13" s="79">
        <v>2</v>
      </c>
      <c r="T13" s="79">
        <v>2</v>
      </c>
      <c r="U13" s="80">
        <f>IFERROR(T13/(Q13),"-")</f>
        <v>0.28571428571429</v>
      </c>
      <c r="V13" s="81"/>
      <c r="W13" s="82">
        <v>4</v>
      </c>
      <c r="X13" s="80">
        <f>IF(Q13=0,"-",W13/Q13)</f>
        <v>0.57142857142857</v>
      </c>
      <c r="Y13" s="181">
        <v>134000</v>
      </c>
      <c r="Z13" s="182">
        <f>IFERROR(Y13/Q13,"-")</f>
        <v>19142.857142857</v>
      </c>
      <c r="AA13" s="182">
        <f>IFERROR(Y13/W13,"-")</f>
        <v>33500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3</v>
      </c>
      <c r="BP13" s="117">
        <f>IF(Q13=0,"",IF(BO13=0,"",(BO13/Q13)))</f>
        <v>0.42857142857143</v>
      </c>
      <c r="BQ13" s="118">
        <v>2</v>
      </c>
      <c r="BR13" s="119">
        <f>IFERROR(BQ13/BO13,"-")</f>
        <v>0.66666666666667</v>
      </c>
      <c r="BS13" s="120">
        <v>34000</v>
      </c>
      <c r="BT13" s="121">
        <f>IFERROR(BS13/BO13,"-")</f>
        <v>11333.333333333</v>
      </c>
      <c r="BU13" s="122"/>
      <c r="BV13" s="122">
        <v>1</v>
      </c>
      <c r="BW13" s="122">
        <v>1</v>
      </c>
      <c r="BX13" s="123">
        <v>4</v>
      </c>
      <c r="BY13" s="124">
        <f>IF(Q13=0,"",IF(BX13=0,"",(BX13/Q13)))</f>
        <v>0.57142857142857</v>
      </c>
      <c r="BZ13" s="125">
        <v>2</v>
      </c>
      <c r="CA13" s="126">
        <f>IFERROR(BZ13/BX13,"-")</f>
        <v>0.5</v>
      </c>
      <c r="CB13" s="127">
        <v>100000</v>
      </c>
      <c r="CC13" s="128">
        <f>IFERROR(CB13/BX13,"-")</f>
        <v>25000</v>
      </c>
      <c r="CD13" s="129">
        <v>1</v>
      </c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4</v>
      </c>
      <c r="CQ13" s="138">
        <v>134000</v>
      </c>
      <c r="CR13" s="138">
        <v>95000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0.15333333333333</v>
      </c>
      <c r="B14" s="184" t="s">
        <v>82</v>
      </c>
      <c r="C14" s="184" t="s">
        <v>58</v>
      </c>
      <c r="D14" s="184"/>
      <c r="E14" s="184" t="s">
        <v>83</v>
      </c>
      <c r="F14" s="184" t="s">
        <v>84</v>
      </c>
      <c r="G14" s="184" t="s">
        <v>61</v>
      </c>
      <c r="H14" s="87" t="s">
        <v>85</v>
      </c>
      <c r="I14" s="87" t="s">
        <v>86</v>
      </c>
      <c r="J14" s="186" t="s">
        <v>87</v>
      </c>
      <c r="K14" s="176">
        <v>150000</v>
      </c>
      <c r="L14" s="79">
        <v>20</v>
      </c>
      <c r="M14" s="79">
        <v>0</v>
      </c>
      <c r="N14" s="79">
        <v>59</v>
      </c>
      <c r="O14" s="88">
        <v>5</v>
      </c>
      <c r="P14" s="89">
        <v>0</v>
      </c>
      <c r="Q14" s="90">
        <f>O14+P14</f>
        <v>5</v>
      </c>
      <c r="R14" s="80">
        <f>IFERROR(Q14/N14,"-")</f>
        <v>0.084745762711864</v>
      </c>
      <c r="S14" s="79">
        <v>0</v>
      </c>
      <c r="T14" s="79">
        <v>3</v>
      </c>
      <c r="U14" s="80">
        <f>IFERROR(T14/(Q14),"-")</f>
        <v>0.6</v>
      </c>
      <c r="V14" s="81">
        <f>IFERROR(K14/SUM(Q14:Q15),"-")</f>
        <v>21428.571428571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-127000</v>
      </c>
      <c r="AC14" s="83">
        <f>SUM(Y14:Y15)/SUM(K14:K15)</f>
        <v>0.15333333333333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0.2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0.6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0.2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83</v>
      </c>
      <c r="F15" s="184" t="s">
        <v>84</v>
      </c>
      <c r="G15" s="184" t="s">
        <v>66</v>
      </c>
      <c r="H15" s="87"/>
      <c r="I15" s="87"/>
      <c r="J15" s="87"/>
      <c r="K15" s="176"/>
      <c r="L15" s="79">
        <v>21</v>
      </c>
      <c r="M15" s="79">
        <v>19</v>
      </c>
      <c r="N15" s="79">
        <v>15</v>
      </c>
      <c r="O15" s="88">
        <v>2</v>
      </c>
      <c r="P15" s="89">
        <v>0</v>
      </c>
      <c r="Q15" s="90">
        <f>O15+P15</f>
        <v>2</v>
      </c>
      <c r="R15" s="80">
        <f>IFERROR(Q15/N15,"-")</f>
        <v>0.13333333333333</v>
      </c>
      <c r="S15" s="79">
        <v>1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1</v>
      </c>
      <c r="Y15" s="181">
        <v>23000</v>
      </c>
      <c r="Z15" s="182">
        <f>IFERROR(Y15/Q15,"-")</f>
        <v>11500</v>
      </c>
      <c r="AA15" s="182">
        <f>IFERROR(Y15/W15,"-")</f>
        <v>11500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>
        <v>1</v>
      </c>
      <c r="BR15" s="119">
        <f>IFERROR(BQ15/BO15,"-")</f>
        <v>1</v>
      </c>
      <c r="BS15" s="120">
        <v>8000</v>
      </c>
      <c r="BT15" s="121">
        <f>IFERROR(BS15/BO15,"-")</f>
        <v>8000</v>
      </c>
      <c r="BU15" s="122"/>
      <c r="BV15" s="122">
        <v>1</v>
      </c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0.5</v>
      </c>
      <c r="CI15" s="132">
        <v>1</v>
      </c>
      <c r="CJ15" s="133">
        <f>IFERROR(CI15/CG15,"-")</f>
        <v>1</v>
      </c>
      <c r="CK15" s="134">
        <v>15000</v>
      </c>
      <c r="CL15" s="135">
        <f>IFERROR(CK15/CG15,"-")</f>
        <v>15000</v>
      </c>
      <c r="CM15" s="136"/>
      <c r="CN15" s="136">
        <v>1</v>
      </c>
      <c r="CO15" s="136"/>
      <c r="CP15" s="137">
        <v>2</v>
      </c>
      <c r="CQ15" s="138">
        <v>23000</v>
      </c>
      <c r="CR15" s="138">
        <v>15000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1.5866666666667</v>
      </c>
      <c r="B16" s="184" t="s">
        <v>89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90</v>
      </c>
      <c r="I16" s="87" t="s">
        <v>86</v>
      </c>
      <c r="J16" s="186" t="s">
        <v>87</v>
      </c>
      <c r="K16" s="176">
        <v>150000</v>
      </c>
      <c r="L16" s="79">
        <v>52</v>
      </c>
      <c r="M16" s="79">
        <v>0</v>
      </c>
      <c r="N16" s="79">
        <v>181</v>
      </c>
      <c r="O16" s="88">
        <v>9</v>
      </c>
      <c r="P16" s="89">
        <v>0</v>
      </c>
      <c r="Q16" s="90">
        <f>O16+P16</f>
        <v>9</v>
      </c>
      <c r="R16" s="80">
        <f>IFERROR(Q16/N16,"-")</f>
        <v>0.049723756906077</v>
      </c>
      <c r="S16" s="79">
        <v>1</v>
      </c>
      <c r="T16" s="79">
        <v>2</v>
      </c>
      <c r="U16" s="80">
        <f>IFERROR(T16/(Q16),"-")</f>
        <v>0.22222222222222</v>
      </c>
      <c r="V16" s="81">
        <f>IFERROR(K16/SUM(Q16:Q17),"-")</f>
        <v>11538.461538462</v>
      </c>
      <c r="W16" s="82">
        <v>3</v>
      </c>
      <c r="X16" s="80">
        <f>IF(Q16=0,"-",W16/Q16)</f>
        <v>0.33333333333333</v>
      </c>
      <c r="Y16" s="181">
        <v>28000</v>
      </c>
      <c r="Z16" s="182">
        <f>IFERROR(Y16/Q16,"-")</f>
        <v>3111.1111111111</v>
      </c>
      <c r="AA16" s="182">
        <f>IFERROR(Y16/W16,"-")</f>
        <v>9333.3333333333</v>
      </c>
      <c r="AB16" s="176">
        <f>SUM(Y16:Y17)-SUM(K16:K17)</f>
        <v>88000</v>
      </c>
      <c r="AC16" s="83">
        <f>SUM(Y16:Y17)/SUM(K16:K17)</f>
        <v>1.5866666666667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0.11111111111111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4</v>
      </c>
      <c r="BP16" s="117">
        <f>IF(Q16=0,"",IF(BO16=0,"",(BO16/Q16)))</f>
        <v>0.44444444444444</v>
      </c>
      <c r="BQ16" s="118">
        <v>1</v>
      </c>
      <c r="BR16" s="119">
        <f>IFERROR(BQ16/BO16,"-")</f>
        <v>0.25</v>
      </c>
      <c r="BS16" s="120">
        <v>15000</v>
      </c>
      <c r="BT16" s="121">
        <f>IFERROR(BS16/BO16,"-")</f>
        <v>3750</v>
      </c>
      <c r="BU16" s="122"/>
      <c r="BV16" s="122"/>
      <c r="BW16" s="122">
        <v>1</v>
      </c>
      <c r="BX16" s="123">
        <v>3</v>
      </c>
      <c r="BY16" s="124">
        <f>IF(Q16=0,"",IF(BX16=0,"",(BX16/Q16)))</f>
        <v>0.33333333333333</v>
      </c>
      <c r="BZ16" s="125">
        <v>1</v>
      </c>
      <c r="CA16" s="126">
        <f>IFERROR(BZ16/BX16,"-")</f>
        <v>0.33333333333333</v>
      </c>
      <c r="CB16" s="127">
        <v>3000</v>
      </c>
      <c r="CC16" s="128">
        <f>IFERROR(CB16/BX16,"-")</f>
        <v>1000</v>
      </c>
      <c r="CD16" s="129">
        <v>1</v>
      </c>
      <c r="CE16" s="129"/>
      <c r="CF16" s="129"/>
      <c r="CG16" s="130">
        <v>1</v>
      </c>
      <c r="CH16" s="131">
        <f>IF(Q16=0,"",IF(CG16=0,"",(CG16/Q16)))</f>
        <v>0.11111111111111</v>
      </c>
      <c r="CI16" s="132">
        <v>1</v>
      </c>
      <c r="CJ16" s="133">
        <f>IFERROR(CI16/CG16,"-")</f>
        <v>1</v>
      </c>
      <c r="CK16" s="134">
        <v>10000</v>
      </c>
      <c r="CL16" s="135">
        <f>IFERROR(CK16/CG16,"-")</f>
        <v>10000</v>
      </c>
      <c r="CM16" s="136"/>
      <c r="CN16" s="136">
        <v>1</v>
      </c>
      <c r="CO16" s="136"/>
      <c r="CP16" s="137">
        <v>3</v>
      </c>
      <c r="CQ16" s="138">
        <v>28000</v>
      </c>
      <c r="CR16" s="138">
        <v>15000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35</v>
      </c>
      <c r="M17" s="79">
        <v>26</v>
      </c>
      <c r="N17" s="79">
        <v>25</v>
      </c>
      <c r="O17" s="88">
        <v>4</v>
      </c>
      <c r="P17" s="89">
        <v>0</v>
      </c>
      <c r="Q17" s="90">
        <f>O17+P17</f>
        <v>4</v>
      </c>
      <c r="R17" s="80">
        <f>IFERROR(Q17/N17,"-")</f>
        <v>0.16</v>
      </c>
      <c r="S17" s="79">
        <v>0</v>
      </c>
      <c r="T17" s="79">
        <v>1</v>
      </c>
      <c r="U17" s="80">
        <f>IFERROR(T17/(Q17),"-")</f>
        <v>0.25</v>
      </c>
      <c r="V17" s="81"/>
      <c r="W17" s="82">
        <v>1</v>
      </c>
      <c r="X17" s="80">
        <f>IF(Q17=0,"-",W17/Q17)</f>
        <v>0.25</v>
      </c>
      <c r="Y17" s="181">
        <v>210000</v>
      </c>
      <c r="Z17" s="182">
        <f>IFERROR(Y17/Q17,"-")</f>
        <v>52500</v>
      </c>
      <c r="AA17" s="182">
        <f>IFERROR(Y17/W17,"-")</f>
        <v>210000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0.25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0.5</v>
      </c>
      <c r="BZ17" s="125">
        <v>1</v>
      </c>
      <c r="CA17" s="126">
        <f>IFERROR(BZ17/BX17,"-")</f>
        <v>0.5</v>
      </c>
      <c r="CB17" s="127">
        <v>210000</v>
      </c>
      <c r="CC17" s="128">
        <f>IFERROR(CB17/BX17,"-")</f>
        <v>105000</v>
      </c>
      <c r="CD17" s="129"/>
      <c r="CE17" s="129"/>
      <c r="CF17" s="129">
        <v>1</v>
      </c>
      <c r="CG17" s="130">
        <v>1</v>
      </c>
      <c r="CH17" s="131">
        <f>IF(Q17=0,"",IF(CG17=0,"",(CG17/Q17)))</f>
        <v>0.25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1</v>
      </c>
      <c r="CQ17" s="138">
        <v>210000</v>
      </c>
      <c r="CR17" s="138">
        <v>210000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0.0083333333333333</v>
      </c>
      <c r="B18" s="184" t="s">
        <v>92</v>
      </c>
      <c r="C18" s="184" t="s">
        <v>58</v>
      </c>
      <c r="D18" s="184"/>
      <c r="E18" s="184" t="s">
        <v>83</v>
      </c>
      <c r="F18" s="184" t="s">
        <v>84</v>
      </c>
      <c r="G18" s="184" t="s">
        <v>61</v>
      </c>
      <c r="H18" s="87" t="s">
        <v>93</v>
      </c>
      <c r="I18" s="87" t="s">
        <v>94</v>
      </c>
      <c r="J18" s="185" t="s">
        <v>95</v>
      </c>
      <c r="K18" s="176">
        <v>120000</v>
      </c>
      <c r="L18" s="79">
        <v>19</v>
      </c>
      <c r="M18" s="79">
        <v>0</v>
      </c>
      <c r="N18" s="79">
        <v>107</v>
      </c>
      <c r="O18" s="88">
        <v>9</v>
      </c>
      <c r="P18" s="89">
        <v>0</v>
      </c>
      <c r="Q18" s="90">
        <f>O18+P18</f>
        <v>9</v>
      </c>
      <c r="R18" s="80">
        <f>IFERROR(Q18/N18,"-")</f>
        <v>0.08411214953271</v>
      </c>
      <c r="S18" s="79">
        <v>0</v>
      </c>
      <c r="T18" s="79">
        <v>5</v>
      </c>
      <c r="U18" s="80">
        <f>IFERROR(T18/(Q18),"-")</f>
        <v>0.55555555555556</v>
      </c>
      <c r="V18" s="81">
        <f>IFERROR(K18/SUM(Q18:Q19),"-")</f>
        <v>10000</v>
      </c>
      <c r="W18" s="82">
        <v>1</v>
      </c>
      <c r="X18" s="80">
        <f>IF(Q18=0,"-",W18/Q18)</f>
        <v>0.11111111111111</v>
      </c>
      <c r="Y18" s="181">
        <v>1000</v>
      </c>
      <c r="Z18" s="182">
        <f>IFERROR(Y18/Q18,"-")</f>
        <v>111.11111111111</v>
      </c>
      <c r="AA18" s="182">
        <f>IFERROR(Y18/W18,"-")</f>
        <v>1000</v>
      </c>
      <c r="AB18" s="176">
        <f>SUM(Y18:Y19)-SUM(K18:K19)</f>
        <v>-119000</v>
      </c>
      <c r="AC18" s="83">
        <f>SUM(Y18:Y19)/SUM(K18:K19)</f>
        <v>0.0083333333333333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2</v>
      </c>
      <c r="AO18" s="98">
        <f>IF(Q18=0,"",IF(AN18=0,"",(AN18/Q18)))</f>
        <v>0.22222222222222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0.11111111111111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2</v>
      </c>
      <c r="BG18" s="110">
        <f>IF(Q18=0,"",IF(BF18=0,"",(BF18/Q18)))</f>
        <v>0.22222222222222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0.22222222222222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0.11111111111111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1</v>
      </c>
      <c r="CH18" s="131">
        <f>IF(Q18=0,"",IF(CG18=0,"",(CG18/Q18)))</f>
        <v>0.11111111111111</v>
      </c>
      <c r="CI18" s="132">
        <v>1</v>
      </c>
      <c r="CJ18" s="133">
        <f>IFERROR(CI18/CG18,"-")</f>
        <v>1</v>
      </c>
      <c r="CK18" s="134">
        <v>1000</v>
      </c>
      <c r="CL18" s="135">
        <f>IFERROR(CK18/CG18,"-")</f>
        <v>1000</v>
      </c>
      <c r="CM18" s="136">
        <v>1</v>
      </c>
      <c r="CN18" s="136"/>
      <c r="CO18" s="136"/>
      <c r="CP18" s="137">
        <v>1</v>
      </c>
      <c r="CQ18" s="138">
        <v>1000</v>
      </c>
      <c r="CR18" s="138">
        <v>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83</v>
      </c>
      <c r="F19" s="184" t="s">
        <v>84</v>
      </c>
      <c r="G19" s="184" t="s">
        <v>66</v>
      </c>
      <c r="H19" s="87"/>
      <c r="I19" s="87"/>
      <c r="J19" s="87"/>
      <c r="K19" s="176"/>
      <c r="L19" s="79">
        <v>46</v>
      </c>
      <c r="M19" s="79">
        <v>17</v>
      </c>
      <c r="N19" s="79">
        <v>4</v>
      </c>
      <c r="O19" s="88">
        <v>3</v>
      </c>
      <c r="P19" s="89">
        <v>0</v>
      </c>
      <c r="Q19" s="90">
        <f>O19+P19</f>
        <v>3</v>
      </c>
      <c r="R19" s="80">
        <f>IFERROR(Q19/N19,"-")</f>
        <v>0.75</v>
      </c>
      <c r="S19" s="79">
        <v>0</v>
      </c>
      <c r="T19" s="79">
        <v>1</v>
      </c>
      <c r="U19" s="80">
        <f>IFERROR(T19/(Q19),"-")</f>
        <v>0.33333333333333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0.66666666666667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0.33333333333333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0.046153846153846</v>
      </c>
      <c r="B20" s="184" t="s">
        <v>97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98</v>
      </c>
      <c r="I20" s="87" t="s">
        <v>79</v>
      </c>
      <c r="J20" s="186" t="s">
        <v>99</v>
      </c>
      <c r="K20" s="176">
        <v>130000</v>
      </c>
      <c r="L20" s="79">
        <v>25</v>
      </c>
      <c r="M20" s="79">
        <v>0</v>
      </c>
      <c r="N20" s="79">
        <v>117</v>
      </c>
      <c r="O20" s="88">
        <v>9</v>
      </c>
      <c r="P20" s="89">
        <v>0</v>
      </c>
      <c r="Q20" s="90">
        <f>O20+P20</f>
        <v>9</v>
      </c>
      <c r="R20" s="80">
        <f>IFERROR(Q20/N20,"-")</f>
        <v>0.076923076923077</v>
      </c>
      <c r="S20" s="79">
        <v>1</v>
      </c>
      <c r="T20" s="79">
        <v>4</v>
      </c>
      <c r="U20" s="80">
        <f>IFERROR(T20/(Q20),"-")</f>
        <v>0.44444444444444</v>
      </c>
      <c r="V20" s="81">
        <f>IFERROR(K20/SUM(Q20:Q21),"-")</f>
        <v>9285.7142857143</v>
      </c>
      <c r="W20" s="82">
        <v>1</v>
      </c>
      <c r="X20" s="80">
        <f>IF(Q20=0,"-",W20/Q20)</f>
        <v>0.11111111111111</v>
      </c>
      <c r="Y20" s="181">
        <v>3000</v>
      </c>
      <c r="Z20" s="182">
        <f>IFERROR(Y20/Q20,"-")</f>
        <v>333.33333333333</v>
      </c>
      <c r="AA20" s="182">
        <f>IFERROR(Y20/W20,"-")</f>
        <v>3000</v>
      </c>
      <c r="AB20" s="176">
        <f>SUM(Y20:Y21)-SUM(K20:K21)</f>
        <v>-124000</v>
      </c>
      <c r="AC20" s="83">
        <f>SUM(Y20:Y21)/SUM(K20:K21)</f>
        <v>0.046153846153846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0.11111111111111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5</v>
      </c>
      <c r="BP20" s="117">
        <f>IF(Q20=0,"",IF(BO20=0,"",(BO20/Q20)))</f>
        <v>0.55555555555556</v>
      </c>
      <c r="BQ20" s="118">
        <v>1</v>
      </c>
      <c r="BR20" s="119">
        <f>IFERROR(BQ20/BO20,"-")</f>
        <v>0.2</v>
      </c>
      <c r="BS20" s="120">
        <v>3000</v>
      </c>
      <c r="BT20" s="121">
        <f>IFERROR(BS20/BO20,"-")</f>
        <v>600</v>
      </c>
      <c r="BU20" s="122">
        <v>1</v>
      </c>
      <c r="BV20" s="122"/>
      <c r="BW20" s="122"/>
      <c r="BX20" s="123">
        <v>2</v>
      </c>
      <c r="BY20" s="124">
        <f>IF(Q20=0,"",IF(BX20=0,"",(BX20/Q20)))</f>
        <v>0.22222222222222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1</v>
      </c>
      <c r="CH20" s="131">
        <f>IF(Q20=0,"",IF(CG20=0,"",(CG20/Q20)))</f>
        <v>0.11111111111111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59</v>
      </c>
      <c r="F21" s="184" t="s">
        <v>60</v>
      </c>
      <c r="G21" s="184" t="s">
        <v>66</v>
      </c>
      <c r="H21" s="87"/>
      <c r="I21" s="87"/>
      <c r="J21" s="87"/>
      <c r="K21" s="176"/>
      <c r="L21" s="79">
        <v>23</v>
      </c>
      <c r="M21" s="79">
        <v>17</v>
      </c>
      <c r="N21" s="79">
        <v>10</v>
      </c>
      <c r="O21" s="88">
        <v>5</v>
      </c>
      <c r="P21" s="89">
        <v>0</v>
      </c>
      <c r="Q21" s="90">
        <f>O21+P21</f>
        <v>5</v>
      </c>
      <c r="R21" s="80">
        <f>IFERROR(Q21/N21,"-")</f>
        <v>0.5</v>
      </c>
      <c r="S21" s="79">
        <v>0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0.2</v>
      </c>
      <c r="Y21" s="181">
        <v>3000</v>
      </c>
      <c r="Z21" s="182">
        <f>IFERROR(Y21/Q21,"-")</f>
        <v>600</v>
      </c>
      <c r="AA21" s="182">
        <f>IFERROR(Y21/W21,"-")</f>
        <v>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3</v>
      </c>
      <c r="BY21" s="124">
        <f>IF(Q21=0,"",IF(BX21=0,"",(BX21/Q21)))</f>
        <v>0.6</v>
      </c>
      <c r="BZ21" s="125">
        <v>1</v>
      </c>
      <c r="CA21" s="126">
        <f>IFERROR(BZ21/BX21,"-")</f>
        <v>0.33333333333333</v>
      </c>
      <c r="CB21" s="127">
        <v>3000</v>
      </c>
      <c r="CC21" s="128">
        <f>IFERROR(CB21/BX21,"-")</f>
        <v>1000</v>
      </c>
      <c r="CD21" s="129">
        <v>1</v>
      </c>
      <c r="CE21" s="129"/>
      <c r="CF21" s="129"/>
      <c r="CG21" s="130">
        <v>1</v>
      </c>
      <c r="CH21" s="131">
        <f>IF(Q21=0,"",IF(CG21=0,"",(CG21/Q21)))</f>
        <v>0.2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1</v>
      </c>
      <c r="CQ21" s="138">
        <v>3000</v>
      </c>
      <c r="CR21" s="138">
        <v>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0.54</v>
      </c>
      <c r="B22" s="184" t="s">
        <v>101</v>
      </c>
      <c r="C22" s="184" t="s">
        <v>58</v>
      </c>
      <c r="D22" s="184"/>
      <c r="E22" s="184" t="s">
        <v>102</v>
      </c>
      <c r="F22" s="184" t="s">
        <v>103</v>
      </c>
      <c r="G22" s="184" t="s">
        <v>61</v>
      </c>
      <c r="H22" s="87" t="s">
        <v>104</v>
      </c>
      <c r="I22" s="87" t="s">
        <v>105</v>
      </c>
      <c r="J22" s="87" t="s">
        <v>106</v>
      </c>
      <c r="K22" s="176">
        <v>50000</v>
      </c>
      <c r="L22" s="79">
        <v>12</v>
      </c>
      <c r="M22" s="79">
        <v>0</v>
      </c>
      <c r="N22" s="79">
        <v>60</v>
      </c>
      <c r="O22" s="88">
        <v>4</v>
      </c>
      <c r="P22" s="89">
        <v>0</v>
      </c>
      <c r="Q22" s="90">
        <f>O22+P22</f>
        <v>4</v>
      </c>
      <c r="R22" s="80">
        <f>IFERROR(Q22/N22,"-")</f>
        <v>0.066666666666667</v>
      </c>
      <c r="S22" s="79">
        <v>0</v>
      </c>
      <c r="T22" s="79">
        <v>2</v>
      </c>
      <c r="U22" s="80">
        <f>IFERROR(T22/(Q22),"-")</f>
        <v>0.5</v>
      </c>
      <c r="V22" s="81">
        <f>IFERROR(K22/SUM(Q22:Q23),"-")</f>
        <v>7142.8571428571</v>
      </c>
      <c r="W22" s="82">
        <v>2</v>
      </c>
      <c r="X22" s="80">
        <f>IF(Q22=0,"-",W22/Q22)</f>
        <v>0.5</v>
      </c>
      <c r="Y22" s="181">
        <v>19000</v>
      </c>
      <c r="Z22" s="182">
        <f>IFERROR(Y22/Q22,"-")</f>
        <v>4750</v>
      </c>
      <c r="AA22" s="182">
        <f>IFERROR(Y22/W22,"-")</f>
        <v>9500</v>
      </c>
      <c r="AB22" s="176">
        <f>SUM(Y22:Y23)-SUM(K22:K23)</f>
        <v>-23000</v>
      </c>
      <c r="AC22" s="83">
        <f>SUM(Y22:Y23)/SUM(K22:K23)</f>
        <v>0.54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0.25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2</v>
      </c>
      <c r="BP22" s="117">
        <f>IF(Q22=0,"",IF(BO22=0,"",(BO22/Q22)))</f>
        <v>0.5</v>
      </c>
      <c r="BQ22" s="118">
        <v>1</v>
      </c>
      <c r="BR22" s="119">
        <f>IFERROR(BQ22/BO22,"-")</f>
        <v>0.5</v>
      </c>
      <c r="BS22" s="120">
        <v>4000</v>
      </c>
      <c r="BT22" s="121">
        <f>IFERROR(BS22/BO22,"-")</f>
        <v>2000</v>
      </c>
      <c r="BU22" s="122"/>
      <c r="BV22" s="122">
        <v>1</v>
      </c>
      <c r="BW22" s="122"/>
      <c r="BX22" s="123">
        <v>1</v>
      </c>
      <c r="BY22" s="124">
        <f>IF(Q22=0,"",IF(BX22=0,"",(BX22/Q22)))</f>
        <v>0.25</v>
      </c>
      <c r="BZ22" s="125">
        <v>1</v>
      </c>
      <c r="CA22" s="126">
        <f>IFERROR(BZ22/BX22,"-")</f>
        <v>1</v>
      </c>
      <c r="CB22" s="127">
        <v>15000</v>
      </c>
      <c r="CC22" s="128">
        <f>IFERROR(CB22/BX22,"-")</f>
        <v>15000</v>
      </c>
      <c r="CD22" s="129"/>
      <c r="CE22" s="129">
        <v>1</v>
      </c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19000</v>
      </c>
      <c r="CR22" s="138">
        <v>15000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107</v>
      </c>
      <c r="C23" s="184" t="s">
        <v>58</v>
      </c>
      <c r="D23" s="184"/>
      <c r="E23" s="184" t="s">
        <v>102</v>
      </c>
      <c r="F23" s="184" t="s">
        <v>103</v>
      </c>
      <c r="G23" s="184" t="s">
        <v>66</v>
      </c>
      <c r="H23" s="87"/>
      <c r="I23" s="87"/>
      <c r="J23" s="87"/>
      <c r="K23" s="176"/>
      <c r="L23" s="79">
        <v>17</v>
      </c>
      <c r="M23" s="79">
        <v>11</v>
      </c>
      <c r="N23" s="79">
        <v>5</v>
      </c>
      <c r="O23" s="88">
        <v>3</v>
      </c>
      <c r="P23" s="89">
        <v>0</v>
      </c>
      <c r="Q23" s="90">
        <f>O23+P23</f>
        <v>3</v>
      </c>
      <c r="R23" s="80">
        <f>IFERROR(Q23/N23,"-")</f>
        <v>0.6</v>
      </c>
      <c r="S23" s="79">
        <v>1</v>
      </c>
      <c r="T23" s="79">
        <v>2</v>
      </c>
      <c r="U23" s="80">
        <f>IFERROR(T23/(Q23),"-")</f>
        <v>0.66666666666667</v>
      </c>
      <c r="V23" s="81"/>
      <c r="W23" s="82">
        <v>2</v>
      </c>
      <c r="X23" s="80">
        <f>IF(Q23=0,"-",W23/Q23)</f>
        <v>0.66666666666667</v>
      </c>
      <c r="Y23" s="181">
        <v>8000</v>
      </c>
      <c r="Z23" s="182">
        <f>IFERROR(Y23/Q23,"-")</f>
        <v>2666.6666666667</v>
      </c>
      <c r="AA23" s="182">
        <f>IFERROR(Y23/W23,"-")</f>
        <v>4000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0.33333333333333</v>
      </c>
      <c r="BZ23" s="125">
        <v>1</v>
      </c>
      <c r="CA23" s="126">
        <f>IFERROR(BZ23/BX23,"-")</f>
        <v>1</v>
      </c>
      <c r="CB23" s="127">
        <v>5000</v>
      </c>
      <c r="CC23" s="128">
        <f>IFERROR(CB23/BX23,"-")</f>
        <v>5000</v>
      </c>
      <c r="CD23" s="129">
        <v>1</v>
      </c>
      <c r="CE23" s="129"/>
      <c r="CF23" s="129"/>
      <c r="CG23" s="130">
        <v>2</v>
      </c>
      <c r="CH23" s="131">
        <f>IF(Q23=0,"",IF(CG23=0,"",(CG23/Q23)))</f>
        <v>0.66666666666667</v>
      </c>
      <c r="CI23" s="132">
        <v>1</v>
      </c>
      <c r="CJ23" s="133">
        <f>IFERROR(CI23/CG23,"-")</f>
        <v>0.5</v>
      </c>
      <c r="CK23" s="134">
        <v>3000</v>
      </c>
      <c r="CL23" s="135">
        <f>IFERROR(CK23/CG23,"-")</f>
        <v>1500</v>
      </c>
      <c r="CM23" s="136">
        <v>1</v>
      </c>
      <c r="CN23" s="136"/>
      <c r="CO23" s="136"/>
      <c r="CP23" s="137">
        <v>2</v>
      </c>
      <c r="CQ23" s="138">
        <v>8000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 t="str">
        <f>AC24</f>
        <v>0</v>
      </c>
      <c r="B24" s="184" t="s">
        <v>108</v>
      </c>
      <c r="C24" s="184" t="s">
        <v>58</v>
      </c>
      <c r="D24" s="184"/>
      <c r="E24" s="184"/>
      <c r="F24" s="184"/>
      <c r="G24" s="184" t="s">
        <v>61</v>
      </c>
      <c r="H24" s="87" t="s">
        <v>109</v>
      </c>
      <c r="I24" s="87" t="s">
        <v>110</v>
      </c>
      <c r="J24" s="87" t="s">
        <v>111</v>
      </c>
      <c r="K24" s="176">
        <v>0</v>
      </c>
      <c r="L24" s="79">
        <v>1</v>
      </c>
      <c r="M24" s="79">
        <v>0</v>
      </c>
      <c r="N24" s="79">
        <v>13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 t="str">
        <f>IFERROR(K24/SUM(Q24:Q25),"-")</f>
        <v>-</v>
      </c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>
        <f>SUM(Y24:Y25)-SUM(K24:K25)</f>
        <v>0</v>
      </c>
      <c r="AC24" s="83" t="str">
        <f>SUM(Y24:Y25)/SUM(K24:K25)</f>
        <v>0</v>
      </c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/>
      <c r="F25" s="184"/>
      <c r="G25" s="184" t="s">
        <v>66</v>
      </c>
      <c r="H25" s="87"/>
      <c r="I25" s="87"/>
      <c r="J25" s="87"/>
      <c r="K25" s="176"/>
      <c r="L25" s="79">
        <v>0</v>
      </c>
      <c r="M25" s="79">
        <v>0</v>
      </c>
      <c r="N25" s="79">
        <v>0</v>
      </c>
      <c r="O25" s="88">
        <v>0</v>
      </c>
      <c r="P25" s="89">
        <v>0</v>
      </c>
      <c r="Q25" s="90">
        <f>O25+P25</f>
        <v>0</v>
      </c>
      <c r="R25" s="80" t="str">
        <f>IFERROR(Q25/N25,"-")</f>
        <v>-</v>
      </c>
      <c r="S25" s="79">
        <v>0</v>
      </c>
      <c r="T25" s="79">
        <v>0</v>
      </c>
      <c r="U25" s="80" t="str">
        <f>IFERROR(T25/(Q25),"-")</f>
        <v>-</v>
      </c>
      <c r="V25" s="81"/>
      <c r="W25" s="82">
        <v>0</v>
      </c>
      <c r="X25" s="80" t="str">
        <f>IF(Q25=0,"-",W25/Q25)</f>
        <v>-</v>
      </c>
      <c r="Y25" s="181">
        <v>0</v>
      </c>
      <c r="Z25" s="182" t="str">
        <f>IFERROR(Y25/Q25,"-")</f>
        <v>-</v>
      </c>
      <c r="AA25" s="182" t="str">
        <f>IFERROR(Y25/W25,"-")</f>
        <v>-</v>
      </c>
      <c r="AB25" s="176"/>
      <c r="AC25" s="83"/>
      <c r="AD25" s="77"/>
      <c r="AE25" s="91"/>
      <c r="AF25" s="92" t="str">
        <f>IF(Q25=0,"",IF(AE25=0,"",(AE25/Q25)))</f>
        <v/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 t="str">
        <f>IF(Q25=0,"",IF(AN25=0,"",(AN25/Q25)))</f>
        <v/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 t="str">
        <f>IF(Q25=0,"",IF(AW25=0,"",(AW25/Q25)))</f>
        <v/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 t="str">
        <f>IF(Q25=0,"",IF(BF25=0,"",(BF25/Q25)))</f>
        <v/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 t="str">
        <f>IF(Q25=0,"",IF(BO25=0,"",(BO25/Q25)))</f>
        <v/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 t="str">
        <f>IF(Q25=0,"",IF(BX25=0,"",(BX25/Q25)))</f>
        <v/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 t="str">
        <f>IF(Q25=0,"",IF(CG25=0,"",(CG25/Q25)))</f>
        <v/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1.355905511811</v>
      </c>
      <c r="B28" s="39"/>
      <c r="C28" s="39"/>
      <c r="D28" s="39"/>
      <c r="E28" s="39"/>
      <c r="F28" s="39"/>
      <c r="G28" s="39"/>
      <c r="H28" s="40" t="s">
        <v>113</v>
      </c>
      <c r="I28" s="40"/>
      <c r="J28" s="40"/>
      <c r="K28" s="179">
        <f>SUM(K6:K27)</f>
        <v>1270000</v>
      </c>
      <c r="L28" s="41">
        <f>SUM(L6:L27)</f>
        <v>570</v>
      </c>
      <c r="M28" s="41">
        <f>SUM(M6:M27)</f>
        <v>173</v>
      </c>
      <c r="N28" s="41">
        <f>SUM(N6:N27)</f>
        <v>1054</v>
      </c>
      <c r="O28" s="41">
        <f>SUM(O6:O27)</f>
        <v>123</v>
      </c>
      <c r="P28" s="41">
        <f>SUM(P6:P27)</f>
        <v>0</v>
      </c>
      <c r="Q28" s="41">
        <f>SUM(Q6:Q27)</f>
        <v>123</v>
      </c>
      <c r="R28" s="42">
        <f>IFERROR(Q28/N28,"-")</f>
        <v>0.11669829222011</v>
      </c>
      <c r="S28" s="76">
        <f>SUM(S6:S27)</f>
        <v>11</v>
      </c>
      <c r="T28" s="76">
        <f>SUM(T6:T27)</f>
        <v>49</v>
      </c>
      <c r="U28" s="42">
        <f>IFERROR(S28/Q28,"-")</f>
        <v>0.089430894308943</v>
      </c>
      <c r="V28" s="43">
        <f>IFERROR(K28/Q28,"-")</f>
        <v>10325.203252033</v>
      </c>
      <c r="W28" s="44">
        <f>SUM(W6:W27)</f>
        <v>33</v>
      </c>
      <c r="X28" s="42">
        <f>IFERROR(W28/Q28,"-")</f>
        <v>0.26829268292683</v>
      </c>
      <c r="Y28" s="179">
        <f>SUM(Y6:Y27)</f>
        <v>1722000</v>
      </c>
      <c r="Z28" s="179">
        <f>IFERROR(Y28/Q28,"-")</f>
        <v>14000</v>
      </c>
      <c r="AA28" s="179">
        <f>IFERROR(Y28/W28,"-")</f>
        <v>52181.818181818</v>
      </c>
      <c r="AB28" s="179">
        <f>Y28-K28</f>
        <v>452000</v>
      </c>
      <c r="AC28" s="45">
        <f>Y28/K28</f>
        <v>1.355905511811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