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<sst xmlns="http://schemas.openxmlformats.org/spreadsheetml/2006/main" uniqueCount="113">
  <si>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06月</t>
  </si>
  <si>
    <t>りんご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</si>
  <si>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</si>
  <si>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</si>
  <si>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</si>
  <si>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</si>
  <si>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</si>
  <si>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</si>
  <si>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</si>
  <si>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</si>
  <si>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</si>
  <si>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</si>
  <si>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</si>
  <si>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</si>
  <si>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</si>
  <si>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</si>
  <si>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</si>
  <si>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</si>
  <si>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</si>
  <si>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</si>
  <si>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</si>
  <si>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</si>
  <si>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</si>
  <si>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</si>
  <si>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</si>
  <si>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</si>
  <si>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</si>
  <si>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</si>
  <si>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</si>
  <si>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</si>
  <si>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</si>
  <si>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</si>
  <si>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</si>
  <si>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</si>
  <si>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</si>
  <si>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</si>
  <si>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</si>
  <si>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</si>
  <si>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</si>
  <si>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</si>
  <si>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</si>
  <si>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</si>
  <si>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</si>
  <si>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</si>
  <si>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</si>
  <si>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</si>
  <si>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</si>
  <si>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</si>
  <si>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</si>
  <si>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</si>
  <si>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</si>
  <si>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</si>
  <si>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</si>
  <si>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</si>
  <si>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</si>
  <si>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</si>
  <si>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</si>
  <si>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ks814</t>
  </si>
  <si>
    <t>インターカラー</t>
  </si>
  <si>
    <t>漫画版リニューアル（栗山絵麻）</t>
  </si>
  <si>
    <t>50〜70代男性限定熟女好きな男性募集中</t>
  </si>
  <si>
    <t>TOP</t>
  </si>
  <si>
    <t>スポーツ報知関東</t>
  </si>
  <si>
    <t>全5段つかみ4回</t>
  </si>
  <si>
    <t>6月04日(土)</t>
  </si>
  <si>
    <t>ks815</t>
  </si>
  <si>
    <t>空電</t>
  </si>
  <si>
    <t>ks816</t>
  </si>
  <si>
    <t>DVDパッケージ＿ストーリー版（栗山絵麻）</t>
  </si>
  <si>
    <t>え、美熟女が</t>
  </si>
  <si>
    <t>6月05日(日)</t>
  </si>
  <si>
    <t>ks817</t>
  </si>
  <si>
    <t>ks818</t>
  </si>
  <si>
    <t>デリヘル版2（栗山絵麻）</t>
  </si>
  <si>
    <t>70歳までの出会いお手伝い</t>
  </si>
  <si>
    <t>6月18日(土)</t>
  </si>
  <si>
    <t>ks819</t>
  </si>
  <si>
    <t>ks820</t>
  </si>
  <si>
    <t>デリヘル版3（栗山絵麻）</t>
  </si>
  <si>
    <t>久々に興奮しました</t>
  </si>
  <si>
    <t>6月25日(土)</t>
  </si>
  <si>
    <t>ks821</t>
  </si>
  <si>
    <t>ks822</t>
  </si>
  <si>
    <t>スポニチ関東</t>
  </si>
  <si>
    <t>全5段</t>
  </si>
  <si>
    <t>6月24日(金)</t>
  </si>
  <si>
    <t>ks823</t>
  </si>
  <si>
    <t>ks824</t>
  </si>
  <si>
    <t>スポニチ関西</t>
  </si>
  <si>
    <t>ks825</t>
  </si>
  <si>
    <t>ks826</t>
  </si>
  <si>
    <t>DVDパッケッージ版3（栗山絵麻）</t>
  </si>
  <si>
    <t>密着熟女</t>
  </si>
  <si>
    <t>サンスポ関東</t>
  </si>
  <si>
    <t>1C終面全5段</t>
  </si>
  <si>
    <t>6月19日(日)</t>
  </si>
  <si>
    <t>ks827</t>
  </si>
  <si>
    <t>ks828</t>
  </si>
  <si>
    <t>サンスポ関西</t>
  </si>
  <si>
    <t>ks829</t>
  </si>
  <si>
    <t>ks830</t>
  </si>
  <si>
    <t>素人熟女</t>
  </si>
  <si>
    <t>デイリースポーツ関西</t>
  </si>
  <si>
    <t>4C終面全5段</t>
  </si>
  <si>
    <t>6月12日(日)</t>
  </si>
  <si>
    <t>ks831</t>
  </si>
  <si>
    <t>ks832</t>
  </si>
  <si>
    <t>旧デイリー風（栗山絵麻）</t>
  </si>
  <si>
    <t>もう50代の熟女だけど</t>
  </si>
  <si>
    <t>4C終面雑報</t>
  </si>
  <si>
    <t>6月21日(火)</t>
  </si>
  <si>
    <t>ks833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</si>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</sst>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0.17307692307692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520000</v>
      </c>
      <c r="L6" s="79">
        <v>9</v>
      </c>
      <c r="M6" s="79">
        <v>0</v>
      </c>
      <c r="N6" s="79">
        <v>50</v>
      </c>
      <c r="O6" s="88">
        <v>5</v>
      </c>
      <c r="P6" s="89">
        <v>0</v>
      </c>
      <c r="Q6" s="90">
        <f>O6+P6</f>
        <v>5</v>
      </c>
      <c r="R6" s="80">
        <f>IFERROR(Q6/N6,"-")</f>
        <v>0.1</v>
      </c>
      <c r="S6" s="79">
        <v>0</v>
      </c>
      <c r="T6" s="79">
        <v>0</v>
      </c>
      <c r="U6" s="80">
        <f>IFERROR(T6/(Q6),"-")</f>
        <v>0</v>
      </c>
      <c r="V6" s="81">
        <f>IFERROR(K6/SUM(Q6:Q13),"-")</f>
        <v>13333.333333333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SUM(Y6:Y13)-SUM(K6:K13)</f>
        <v>-430000</v>
      </c>
      <c r="AC6" s="83">
        <f>SUM(Y6:Y13)/SUM(K6:K13)</f>
        <v>0.17307692307692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49</v>
      </c>
      <c r="M7" s="79">
        <v>31</v>
      </c>
      <c r="N7" s="79">
        <v>94</v>
      </c>
      <c r="O7" s="88">
        <v>6</v>
      </c>
      <c r="P7" s="89">
        <v>0</v>
      </c>
      <c r="Q7" s="90">
        <f>O7+P7</f>
        <v>6</v>
      </c>
      <c r="R7" s="80">
        <f>IFERROR(Q7/N7,"-")</f>
        <v>0.063829787234043</v>
      </c>
      <c r="S7" s="79">
        <v>1</v>
      </c>
      <c r="T7" s="79">
        <v>2</v>
      </c>
      <c r="U7" s="80">
        <f>IFERROR(T7/(Q7),"-")</f>
        <v>0.33333333333333</v>
      </c>
      <c r="V7" s="81"/>
      <c r="W7" s="82">
        <v>2</v>
      </c>
      <c r="X7" s="80">
        <f>IF(Q7=0,"-",W7/Q7)</f>
        <v>0.33333333333333</v>
      </c>
      <c r="Y7" s="181">
        <v>24000</v>
      </c>
      <c r="Z7" s="182">
        <f>IFERROR(Y7/Q7,"-")</f>
        <v>4000</v>
      </c>
      <c r="AA7" s="182">
        <f>IFERROR(Y7/W7,"-")</f>
        <v>12000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3</v>
      </c>
      <c r="BP7" s="117">
        <f>IF(Q7=0,"",IF(BO7=0,"",(BO7/Q7)))</f>
        <v>0.5</v>
      </c>
      <c r="BQ7" s="118">
        <v>1</v>
      </c>
      <c r="BR7" s="119">
        <f>IFERROR(BQ7/BO7,"-")</f>
        <v>0.33333333333333</v>
      </c>
      <c r="BS7" s="120">
        <v>4000</v>
      </c>
      <c r="BT7" s="121">
        <f>IFERROR(BS7/BO7,"-")</f>
        <v>1333.3333333333</v>
      </c>
      <c r="BU7" s="122"/>
      <c r="BV7" s="122">
        <v>1</v>
      </c>
      <c r="BW7" s="122"/>
      <c r="BX7" s="123">
        <v>2</v>
      </c>
      <c r="BY7" s="124">
        <f>IF(Q7=0,"",IF(BX7=0,"",(BX7/Q7)))</f>
        <v>0.33333333333333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0.16666666666667</v>
      </c>
      <c r="CI7" s="132">
        <v>1</v>
      </c>
      <c r="CJ7" s="133">
        <f>IFERROR(CI7/CG7,"-")</f>
        <v>1</v>
      </c>
      <c r="CK7" s="134">
        <v>20000</v>
      </c>
      <c r="CL7" s="135">
        <f>IFERROR(CK7/CG7,"-")</f>
        <v>20000</v>
      </c>
      <c r="CM7" s="136"/>
      <c r="CN7" s="136">
        <v>1</v>
      </c>
      <c r="CO7" s="136"/>
      <c r="CP7" s="137">
        <v>2</v>
      </c>
      <c r="CQ7" s="138">
        <v>24000</v>
      </c>
      <c r="CR7" s="138">
        <v>20000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63</v>
      </c>
      <c r="J8" s="186" t="s">
        <v>70</v>
      </c>
      <c r="K8" s="176"/>
      <c r="L8" s="79">
        <v>20</v>
      </c>
      <c r="M8" s="79">
        <v>0</v>
      </c>
      <c r="N8" s="79">
        <v>91</v>
      </c>
      <c r="O8" s="88">
        <v>9</v>
      </c>
      <c r="P8" s="89">
        <v>0</v>
      </c>
      <c r="Q8" s="90">
        <f>O8+P8</f>
        <v>9</v>
      </c>
      <c r="R8" s="80">
        <f>IFERROR(Q8/N8,"-")</f>
        <v>0.098901098901099</v>
      </c>
      <c r="S8" s="79">
        <v>0</v>
      </c>
      <c r="T8" s="79">
        <v>4</v>
      </c>
      <c r="U8" s="80">
        <f>IFERROR(T8/(Q8),"-")</f>
        <v>0.44444444444444</v>
      </c>
      <c r="V8" s="81"/>
      <c r="W8" s="82">
        <v>2</v>
      </c>
      <c r="X8" s="80">
        <f>IF(Q8=0,"-",W8/Q8)</f>
        <v>0.22222222222222</v>
      </c>
      <c r="Y8" s="181">
        <v>8000</v>
      </c>
      <c r="Z8" s="182">
        <f>IFERROR(Y8/Q8,"-")</f>
        <v>888.88888888889</v>
      </c>
      <c r="AA8" s="182">
        <f>IFERROR(Y8/W8,"-")</f>
        <v>4000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0.22222222222222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5</v>
      </c>
      <c r="BP8" s="117">
        <f>IF(Q8=0,"",IF(BO8=0,"",(BO8/Q8)))</f>
        <v>0.55555555555556</v>
      </c>
      <c r="BQ8" s="118">
        <v>2</v>
      </c>
      <c r="BR8" s="119">
        <f>IFERROR(BQ8/BO8,"-")</f>
        <v>0.4</v>
      </c>
      <c r="BS8" s="120">
        <v>8000</v>
      </c>
      <c r="BT8" s="121">
        <f>IFERROR(BS8/BO8,"-")</f>
        <v>1600</v>
      </c>
      <c r="BU8" s="122">
        <v>1</v>
      </c>
      <c r="BV8" s="122">
        <v>1</v>
      </c>
      <c r="BW8" s="122"/>
      <c r="BX8" s="123">
        <v>2</v>
      </c>
      <c r="BY8" s="124">
        <f>IF(Q8=0,"",IF(BX8=0,"",(BX8/Q8)))</f>
        <v>0.22222222222222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8000</v>
      </c>
      <c r="CR8" s="138">
        <v>7000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36</v>
      </c>
      <c r="M9" s="79">
        <v>19</v>
      </c>
      <c r="N9" s="79">
        <v>34</v>
      </c>
      <c r="O9" s="88">
        <v>1</v>
      </c>
      <c r="P9" s="89">
        <v>0</v>
      </c>
      <c r="Q9" s="90">
        <f>O9+P9</f>
        <v>1</v>
      </c>
      <c r="R9" s="80">
        <f>IFERROR(Q9/N9,"-")</f>
        <v>0.029411764705882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62</v>
      </c>
      <c r="I10" s="87" t="s">
        <v>63</v>
      </c>
      <c r="J10" s="185" t="s">
        <v>75</v>
      </c>
      <c r="K10" s="176"/>
      <c r="L10" s="79">
        <v>24</v>
      </c>
      <c r="M10" s="79">
        <v>0</v>
      </c>
      <c r="N10" s="79">
        <v>66</v>
      </c>
      <c r="O10" s="88">
        <v>6</v>
      </c>
      <c r="P10" s="89">
        <v>0</v>
      </c>
      <c r="Q10" s="90">
        <f>O10+P10</f>
        <v>6</v>
      </c>
      <c r="R10" s="80">
        <f>IFERROR(Q10/N10,"-")</f>
        <v>0.090909090909091</v>
      </c>
      <c r="S10" s="79">
        <v>0</v>
      </c>
      <c r="T10" s="79">
        <v>1</v>
      </c>
      <c r="U10" s="80">
        <f>IFERROR(T10/(Q10),"-")</f>
        <v>0.16666666666667</v>
      </c>
      <c r="V10" s="81"/>
      <c r="W10" s="82">
        <v>2</v>
      </c>
      <c r="X10" s="80">
        <f>IF(Q10=0,"-",W10/Q10)</f>
        <v>0.33333333333333</v>
      </c>
      <c r="Y10" s="181">
        <v>5000</v>
      </c>
      <c r="Z10" s="182">
        <f>IFERROR(Y10/Q10,"-")</f>
        <v>833.33333333333</v>
      </c>
      <c r="AA10" s="182">
        <f>IFERROR(Y10/W10,"-")</f>
        <v>2500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2</v>
      </c>
      <c r="BP10" s="117">
        <f>IF(Q10=0,"",IF(BO10=0,"",(BO10/Q10)))</f>
        <v>0.33333333333333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0.33333333333333</v>
      </c>
      <c r="BZ10" s="125">
        <v>1</v>
      </c>
      <c r="CA10" s="126">
        <f>IFERROR(BZ10/BX10,"-")</f>
        <v>0.5</v>
      </c>
      <c r="CB10" s="127">
        <v>3000</v>
      </c>
      <c r="CC10" s="128">
        <f>IFERROR(CB10/BX10,"-")</f>
        <v>1500</v>
      </c>
      <c r="CD10" s="129">
        <v>1</v>
      </c>
      <c r="CE10" s="129"/>
      <c r="CF10" s="129"/>
      <c r="CG10" s="130">
        <v>2</v>
      </c>
      <c r="CH10" s="131">
        <f>IF(Q10=0,"",IF(CG10=0,"",(CG10/Q10)))</f>
        <v>0.33333333333333</v>
      </c>
      <c r="CI10" s="132">
        <v>1</v>
      </c>
      <c r="CJ10" s="133">
        <f>IFERROR(CI10/CG10,"-")</f>
        <v>0.5</v>
      </c>
      <c r="CK10" s="134">
        <v>2000</v>
      </c>
      <c r="CL10" s="135">
        <f>IFERROR(CK10/CG10,"-")</f>
        <v>1000</v>
      </c>
      <c r="CM10" s="136">
        <v>1</v>
      </c>
      <c r="CN10" s="136"/>
      <c r="CO10" s="136"/>
      <c r="CP10" s="137">
        <v>2</v>
      </c>
      <c r="CQ10" s="138">
        <v>5000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44</v>
      </c>
      <c r="M11" s="79">
        <v>24</v>
      </c>
      <c r="N11" s="79">
        <v>5</v>
      </c>
      <c r="O11" s="88">
        <v>3</v>
      </c>
      <c r="P11" s="89">
        <v>0</v>
      </c>
      <c r="Q11" s="90">
        <f>O11+P11</f>
        <v>3</v>
      </c>
      <c r="R11" s="80">
        <f>IFERROR(Q11/N11,"-")</f>
        <v>0.6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0.33333333333333</v>
      </c>
      <c r="Y11" s="181">
        <v>30000</v>
      </c>
      <c r="Z11" s="182">
        <f>IFERROR(Y11/Q11,"-")</f>
        <v>10000</v>
      </c>
      <c r="AA11" s="182">
        <f>IFERROR(Y11/W11,"-")</f>
        <v>30000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0.33333333333333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0.66666666666667</v>
      </c>
      <c r="BZ11" s="125">
        <v>1</v>
      </c>
      <c r="CA11" s="126">
        <f>IFERROR(BZ11/BX11,"-")</f>
        <v>0.5</v>
      </c>
      <c r="CB11" s="127">
        <v>30000</v>
      </c>
      <c r="CC11" s="128">
        <f>IFERROR(CB11/BX11,"-")</f>
        <v>15000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30000</v>
      </c>
      <c r="CR11" s="138">
        <v>30000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62</v>
      </c>
      <c r="I12" s="87" t="s">
        <v>63</v>
      </c>
      <c r="J12" s="185" t="s">
        <v>80</v>
      </c>
      <c r="K12" s="176"/>
      <c r="L12" s="79">
        <v>25</v>
      </c>
      <c r="M12" s="79">
        <v>0</v>
      </c>
      <c r="N12" s="79">
        <v>103</v>
      </c>
      <c r="O12" s="88">
        <v>8</v>
      </c>
      <c r="P12" s="89">
        <v>0</v>
      </c>
      <c r="Q12" s="90">
        <f>O12+P12</f>
        <v>8</v>
      </c>
      <c r="R12" s="80">
        <f>IFERROR(Q12/N12,"-")</f>
        <v>0.077669902912621</v>
      </c>
      <c r="S12" s="79">
        <v>0</v>
      </c>
      <c r="T12" s="79">
        <v>3</v>
      </c>
      <c r="U12" s="80">
        <f>IFERROR(T12/(Q12),"-")</f>
        <v>0.375</v>
      </c>
      <c r="V12" s="81"/>
      <c r="W12" s="82">
        <v>1</v>
      </c>
      <c r="X12" s="80">
        <f>IF(Q12=0,"-",W12/Q12)</f>
        <v>0.125</v>
      </c>
      <c r="Y12" s="181">
        <v>5000</v>
      </c>
      <c r="Z12" s="182">
        <f>IFERROR(Y12/Q12,"-")</f>
        <v>625</v>
      </c>
      <c r="AA12" s="182">
        <f>IFERROR(Y12/W12,"-")</f>
        <v>5000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0.125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0.375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0.25</v>
      </c>
      <c r="BZ12" s="125">
        <v>1</v>
      </c>
      <c r="CA12" s="126">
        <f>IFERROR(BZ12/BX12,"-")</f>
        <v>0.5</v>
      </c>
      <c r="CB12" s="127">
        <v>5000</v>
      </c>
      <c r="CC12" s="128">
        <f>IFERROR(CB12/BX12,"-")</f>
        <v>2500</v>
      </c>
      <c r="CD12" s="129">
        <v>1</v>
      </c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5000</v>
      </c>
      <c r="CR12" s="138">
        <v>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78</v>
      </c>
      <c r="F13" s="184" t="s">
        <v>79</v>
      </c>
      <c r="G13" s="184" t="s">
        <v>66</v>
      </c>
      <c r="H13" s="87"/>
      <c r="I13" s="87"/>
      <c r="J13" s="87"/>
      <c r="K13" s="176"/>
      <c r="L13" s="79">
        <v>74</v>
      </c>
      <c r="M13" s="79">
        <v>17</v>
      </c>
      <c r="N13" s="79">
        <v>3</v>
      </c>
      <c r="O13" s="88">
        <v>1</v>
      </c>
      <c r="P13" s="89">
        <v>0</v>
      </c>
      <c r="Q13" s="90">
        <f>O13+P13</f>
        <v>1</v>
      </c>
      <c r="R13" s="80">
        <f>IFERROR(Q13/N13,"-")</f>
        <v>0.33333333333333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1</v>
      </c>
      <c r="Y13" s="181">
        <v>18000</v>
      </c>
      <c r="Z13" s="182">
        <f>IFERROR(Y13/Q13,"-")</f>
        <v>18000</v>
      </c>
      <c r="AA13" s="182">
        <f>IFERROR(Y13/W13,"-")</f>
        <v>18000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1</v>
      </c>
      <c r="BZ13" s="125">
        <v>1</v>
      </c>
      <c r="CA13" s="126">
        <f>IFERROR(BZ13/BX13,"-")</f>
        <v>1</v>
      </c>
      <c r="CB13" s="127">
        <v>18000</v>
      </c>
      <c r="CC13" s="128">
        <f>IFERROR(CB13/BX13,"-")</f>
        <v>18000</v>
      </c>
      <c r="CD13" s="129"/>
      <c r="CE13" s="129">
        <v>1</v>
      </c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18000</v>
      </c>
      <c r="CR13" s="138">
        <v>18000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1.0833333333333</v>
      </c>
      <c r="B14" s="184" t="s">
        <v>82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83</v>
      </c>
      <c r="I14" s="87" t="s">
        <v>84</v>
      </c>
      <c r="J14" s="87" t="s">
        <v>85</v>
      </c>
      <c r="K14" s="176">
        <v>120000</v>
      </c>
      <c r="L14" s="79">
        <v>8</v>
      </c>
      <c r="M14" s="79">
        <v>0</v>
      </c>
      <c r="N14" s="79">
        <v>46</v>
      </c>
      <c r="O14" s="88">
        <v>1</v>
      </c>
      <c r="P14" s="89">
        <v>0</v>
      </c>
      <c r="Q14" s="90">
        <f>O14+P14</f>
        <v>1</v>
      </c>
      <c r="R14" s="80">
        <f>IFERROR(Q14/N14,"-")</f>
        <v>0.021739130434783</v>
      </c>
      <c r="S14" s="79">
        <v>0</v>
      </c>
      <c r="T14" s="79">
        <v>0</v>
      </c>
      <c r="U14" s="80">
        <f>IFERROR(T14/(Q14),"-")</f>
        <v>0</v>
      </c>
      <c r="V14" s="81">
        <f>IFERROR(K14/SUM(Q14:Q15),"-")</f>
        <v>60000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10000</v>
      </c>
      <c r="AC14" s="83">
        <f>SUM(Y14:Y15)/SUM(K14:K15)</f>
        <v>1.0833333333333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43</v>
      </c>
      <c r="M15" s="79">
        <v>15</v>
      </c>
      <c r="N15" s="79">
        <v>23</v>
      </c>
      <c r="O15" s="88">
        <v>1</v>
      </c>
      <c r="P15" s="89">
        <v>0</v>
      </c>
      <c r="Q15" s="90">
        <f>O15+P15</f>
        <v>1</v>
      </c>
      <c r="R15" s="80">
        <f>IFERROR(Q15/N15,"-")</f>
        <v>0.043478260869565</v>
      </c>
      <c r="S15" s="79">
        <v>0</v>
      </c>
      <c r="T15" s="79">
        <v>1</v>
      </c>
      <c r="U15" s="80">
        <f>IFERROR(T15/(Q15),"-")</f>
        <v>1</v>
      </c>
      <c r="V15" s="81"/>
      <c r="W15" s="82">
        <v>1</v>
      </c>
      <c r="X15" s="80">
        <f>IF(Q15=0,"-",W15/Q15)</f>
        <v>1</v>
      </c>
      <c r="Y15" s="181">
        <v>130000</v>
      </c>
      <c r="Z15" s="182">
        <f>IFERROR(Y15/Q15,"-")</f>
        <v>130000</v>
      </c>
      <c r="AA15" s="182">
        <f>IFERROR(Y15/W15,"-")</f>
        <v>130000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1</v>
      </c>
      <c r="CI15" s="132">
        <v>1</v>
      </c>
      <c r="CJ15" s="133">
        <f>IFERROR(CI15/CG15,"-")</f>
        <v>1</v>
      </c>
      <c r="CK15" s="134">
        <v>130000</v>
      </c>
      <c r="CL15" s="135">
        <f>IFERROR(CK15/CG15,"-")</f>
        <v>130000</v>
      </c>
      <c r="CM15" s="136"/>
      <c r="CN15" s="136"/>
      <c r="CO15" s="136">
        <v>1</v>
      </c>
      <c r="CP15" s="137">
        <v>1</v>
      </c>
      <c r="CQ15" s="138">
        <v>130000</v>
      </c>
      <c r="CR15" s="138">
        <v>130000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0.16666666666667</v>
      </c>
      <c r="B16" s="184" t="s">
        <v>87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88</v>
      </c>
      <c r="I16" s="87" t="s">
        <v>84</v>
      </c>
      <c r="J16" s="87" t="s">
        <v>85</v>
      </c>
      <c r="K16" s="176">
        <v>150000</v>
      </c>
      <c r="L16" s="79">
        <v>11</v>
      </c>
      <c r="M16" s="79">
        <v>0</v>
      </c>
      <c r="N16" s="79">
        <v>33</v>
      </c>
      <c r="O16" s="88">
        <v>1</v>
      </c>
      <c r="P16" s="89">
        <v>0</v>
      </c>
      <c r="Q16" s="90">
        <f>O16+P16</f>
        <v>1</v>
      </c>
      <c r="R16" s="80">
        <f>IFERROR(Q16/N16,"-")</f>
        <v>0.03030303030303</v>
      </c>
      <c r="S16" s="79">
        <v>0</v>
      </c>
      <c r="T16" s="79">
        <v>1</v>
      </c>
      <c r="U16" s="80">
        <f>IFERROR(T16/(Q16),"-")</f>
        <v>1</v>
      </c>
      <c r="V16" s="81">
        <f>IFERROR(K16/SUM(Q16:Q17),"-")</f>
        <v>30000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-125000</v>
      </c>
      <c r="AC16" s="83">
        <f>SUM(Y16:Y17)/SUM(K16:K17)</f>
        <v>0.16666666666667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72</v>
      </c>
      <c r="M17" s="79">
        <v>21</v>
      </c>
      <c r="N17" s="79">
        <v>14</v>
      </c>
      <c r="O17" s="88">
        <v>4</v>
      </c>
      <c r="P17" s="89">
        <v>0</v>
      </c>
      <c r="Q17" s="90">
        <f>O17+P17</f>
        <v>4</v>
      </c>
      <c r="R17" s="80">
        <f>IFERROR(Q17/N17,"-")</f>
        <v>0.28571428571429</v>
      </c>
      <c r="S17" s="79">
        <v>1</v>
      </c>
      <c r="T17" s="79">
        <v>0</v>
      </c>
      <c r="U17" s="80">
        <f>IFERROR(T17/(Q17),"-")</f>
        <v>0</v>
      </c>
      <c r="V17" s="81"/>
      <c r="W17" s="82">
        <v>2</v>
      </c>
      <c r="X17" s="80">
        <f>IF(Q17=0,"-",W17/Q17)</f>
        <v>0.5</v>
      </c>
      <c r="Y17" s="181">
        <v>25000</v>
      </c>
      <c r="Z17" s="182">
        <f>IFERROR(Y17/Q17,"-")</f>
        <v>6250</v>
      </c>
      <c r="AA17" s="182">
        <f>IFERROR(Y17/W17,"-")</f>
        <v>12500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4</v>
      </c>
      <c r="BY17" s="124">
        <f>IF(Q17=0,"",IF(BX17=0,"",(BX17/Q17)))</f>
        <v>1</v>
      </c>
      <c r="BZ17" s="125">
        <v>2</v>
      </c>
      <c r="CA17" s="126">
        <f>IFERROR(BZ17/BX17,"-")</f>
        <v>0.5</v>
      </c>
      <c r="CB17" s="127">
        <v>25000</v>
      </c>
      <c r="CC17" s="128">
        <f>IFERROR(CB17/BX17,"-")</f>
        <v>6250</v>
      </c>
      <c r="CD17" s="129">
        <v>1</v>
      </c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25000</v>
      </c>
      <c r="CR17" s="138">
        <v>24000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0.94666666666667</v>
      </c>
      <c r="B18" s="184" t="s">
        <v>90</v>
      </c>
      <c r="C18" s="184" t="s">
        <v>58</v>
      </c>
      <c r="D18" s="184"/>
      <c r="E18" s="184" t="s">
        <v>91</v>
      </c>
      <c r="F18" s="184" t="s">
        <v>92</v>
      </c>
      <c r="G18" s="184" t="s">
        <v>61</v>
      </c>
      <c r="H18" s="87" t="s">
        <v>93</v>
      </c>
      <c r="I18" s="87" t="s">
        <v>94</v>
      </c>
      <c r="J18" s="186" t="s">
        <v>95</v>
      </c>
      <c r="K18" s="176">
        <v>150000</v>
      </c>
      <c r="L18" s="79">
        <v>60</v>
      </c>
      <c r="M18" s="79">
        <v>0</v>
      </c>
      <c r="N18" s="79">
        <v>157</v>
      </c>
      <c r="O18" s="88">
        <v>17</v>
      </c>
      <c r="P18" s="89">
        <v>0</v>
      </c>
      <c r="Q18" s="90">
        <f>O18+P18</f>
        <v>17</v>
      </c>
      <c r="R18" s="80">
        <f>IFERROR(Q18/N18,"-")</f>
        <v>0.10828025477707</v>
      </c>
      <c r="S18" s="79">
        <v>0</v>
      </c>
      <c r="T18" s="79">
        <v>10</v>
      </c>
      <c r="U18" s="80">
        <f>IFERROR(T18/(Q18),"-")</f>
        <v>0.58823529411765</v>
      </c>
      <c r="V18" s="81">
        <f>IFERROR(K18/SUM(Q18:Q19),"-")</f>
        <v>6521.7391304348</v>
      </c>
      <c r="W18" s="82">
        <v>5</v>
      </c>
      <c r="X18" s="80">
        <f>IF(Q18=0,"-",W18/Q18)</f>
        <v>0.29411764705882</v>
      </c>
      <c r="Y18" s="181">
        <v>20000</v>
      </c>
      <c r="Z18" s="182">
        <f>IFERROR(Y18/Q18,"-")</f>
        <v>1176.4705882353</v>
      </c>
      <c r="AA18" s="182">
        <f>IFERROR(Y18/W18,"-")</f>
        <v>4000</v>
      </c>
      <c r="AB18" s="176">
        <f>SUM(Y18:Y19)-SUM(K18:K19)</f>
        <v>-8000</v>
      </c>
      <c r="AC18" s="83">
        <f>SUM(Y18:Y19)/SUM(K18:K19)</f>
        <v>0.94666666666667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0.17647058823529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8</v>
      </c>
      <c r="BP18" s="117">
        <f>IF(Q18=0,"",IF(BO18=0,"",(BO18/Q18)))</f>
        <v>0.47058823529412</v>
      </c>
      <c r="BQ18" s="118">
        <v>3</v>
      </c>
      <c r="BR18" s="119">
        <f>IFERROR(BQ18/BO18,"-")</f>
        <v>0.375</v>
      </c>
      <c r="BS18" s="120">
        <v>7000</v>
      </c>
      <c r="BT18" s="121">
        <f>IFERROR(BS18/BO18,"-")</f>
        <v>875</v>
      </c>
      <c r="BU18" s="122">
        <v>3</v>
      </c>
      <c r="BV18" s="122"/>
      <c r="BW18" s="122"/>
      <c r="BX18" s="123">
        <v>5</v>
      </c>
      <c r="BY18" s="124">
        <f>IF(Q18=0,"",IF(BX18=0,"",(BX18/Q18)))</f>
        <v>0.29411764705882</v>
      </c>
      <c r="BZ18" s="125">
        <v>1</v>
      </c>
      <c r="CA18" s="126">
        <f>IFERROR(BZ18/BX18,"-")</f>
        <v>0.2</v>
      </c>
      <c r="CB18" s="127">
        <v>3000</v>
      </c>
      <c r="CC18" s="128">
        <f>IFERROR(CB18/BX18,"-")</f>
        <v>600</v>
      </c>
      <c r="CD18" s="129">
        <v>1</v>
      </c>
      <c r="CE18" s="129"/>
      <c r="CF18" s="129"/>
      <c r="CG18" s="130">
        <v>1</v>
      </c>
      <c r="CH18" s="131">
        <f>IF(Q18=0,"",IF(CG18=0,"",(CG18/Q18)))</f>
        <v>0.058823529411765</v>
      </c>
      <c r="CI18" s="132">
        <v>1</v>
      </c>
      <c r="CJ18" s="133">
        <f>IFERROR(CI18/CG18,"-")</f>
        <v>1</v>
      </c>
      <c r="CK18" s="134">
        <v>10000</v>
      </c>
      <c r="CL18" s="135">
        <f>IFERROR(CK18/CG18,"-")</f>
        <v>10000</v>
      </c>
      <c r="CM18" s="136"/>
      <c r="CN18" s="136">
        <v>1</v>
      </c>
      <c r="CO18" s="136"/>
      <c r="CP18" s="137">
        <v>5</v>
      </c>
      <c r="CQ18" s="138">
        <v>20000</v>
      </c>
      <c r="CR18" s="138">
        <v>10000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91</v>
      </c>
      <c r="F19" s="184" t="s">
        <v>92</v>
      </c>
      <c r="G19" s="184" t="s">
        <v>66</v>
      </c>
      <c r="H19" s="87"/>
      <c r="I19" s="87"/>
      <c r="J19" s="87"/>
      <c r="K19" s="176"/>
      <c r="L19" s="79">
        <v>24</v>
      </c>
      <c r="M19" s="79">
        <v>21</v>
      </c>
      <c r="N19" s="79">
        <v>12</v>
      </c>
      <c r="O19" s="88">
        <v>6</v>
      </c>
      <c r="P19" s="89">
        <v>0</v>
      </c>
      <c r="Q19" s="90">
        <f>O19+P19</f>
        <v>6</v>
      </c>
      <c r="R19" s="80">
        <f>IFERROR(Q19/N19,"-")</f>
        <v>0.5</v>
      </c>
      <c r="S19" s="79">
        <v>2</v>
      </c>
      <c r="T19" s="79">
        <v>2</v>
      </c>
      <c r="U19" s="80">
        <f>IFERROR(T19/(Q19),"-")</f>
        <v>0.33333333333333</v>
      </c>
      <c r="V19" s="81"/>
      <c r="W19" s="82">
        <v>4</v>
      </c>
      <c r="X19" s="80">
        <f>IF(Q19=0,"-",W19/Q19)</f>
        <v>0.66666666666667</v>
      </c>
      <c r="Y19" s="181">
        <v>122000</v>
      </c>
      <c r="Z19" s="182">
        <f>IFERROR(Y19/Q19,"-")</f>
        <v>20333.333333333</v>
      </c>
      <c r="AA19" s="182">
        <f>IFERROR(Y19/W19,"-")</f>
        <v>30500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0.16666666666667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3</v>
      </c>
      <c r="BY19" s="124">
        <f>IF(Q19=0,"",IF(BX19=0,"",(BX19/Q19)))</f>
        <v>0.5</v>
      </c>
      <c r="BZ19" s="125">
        <v>2</v>
      </c>
      <c r="CA19" s="126">
        <f>IFERROR(BZ19/BX19,"-")</f>
        <v>0.66666666666667</v>
      </c>
      <c r="CB19" s="127">
        <v>53000</v>
      </c>
      <c r="CC19" s="128">
        <f>IFERROR(CB19/BX19,"-")</f>
        <v>17666.666666667</v>
      </c>
      <c r="CD19" s="129"/>
      <c r="CE19" s="129"/>
      <c r="CF19" s="129">
        <v>2</v>
      </c>
      <c r="CG19" s="130">
        <v>2</v>
      </c>
      <c r="CH19" s="131">
        <f>IF(Q19=0,"",IF(CG19=0,"",(CG19/Q19)))</f>
        <v>0.33333333333333</v>
      </c>
      <c r="CI19" s="132">
        <v>2</v>
      </c>
      <c r="CJ19" s="133">
        <f>IFERROR(CI19/CG19,"-")</f>
        <v>1</v>
      </c>
      <c r="CK19" s="134">
        <v>69000</v>
      </c>
      <c r="CL19" s="135">
        <f>IFERROR(CK19/CG19,"-")</f>
        <v>34500</v>
      </c>
      <c r="CM19" s="136"/>
      <c r="CN19" s="136"/>
      <c r="CO19" s="136">
        <v>2</v>
      </c>
      <c r="CP19" s="137">
        <v>4</v>
      </c>
      <c r="CQ19" s="138">
        <v>122000</v>
      </c>
      <c r="CR19" s="138">
        <v>63000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0.90666666666667</v>
      </c>
      <c r="B20" s="184" t="s">
        <v>97</v>
      </c>
      <c r="C20" s="184" t="s">
        <v>58</v>
      </c>
      <c r="D20" s="184"/>
      <c r="E20" s="184" t="s">
        <v>59</v>
      </c>
      <c r="F20" s="184" t="s">
        <v>60</v>
      </c>
      <c r="G20" s="184" t="s">
        <v>61</v>
      </c>
      <c r="H20" s="87" t="s">
        <v>98</v>
      </c>
      <c r="I20" s="87" t="s">
        <v>94</v>
      </c>
      <c r="J20" s="186" t="s">
        <v>95</v>
      </c>
      <c r="K20" s="176">
        <v>150000</v>
      </c>
      <c r="L20" s="79">
        <v>26</v>
      </c>
      <c r="M20" s="79">
        <v>0</v>
      </c>
      <c r="N20" s="79">
        <v>77</v>
      </c>
      <c r="O20" s="88">
        <v>8</v>
      </c>
      <c r="P20" s="89">
        <v>1</v>
      </c>
      <c r="Q20" s="90">
        <f>O20+P20</f>
        <v>9</v>
      </c>
      <c r="R20" s="80">
        <f>IFERROR(Q20/N20,"-")</f>
        <v>0.11688311688312</v>
      </c>
      <c r="S20" s="79">
        <v>0</v>
      </c>
      <c r="T20" s="79">
        <v>1</v>
      </c>
      <c r="U20" s="80">
        <f>IFERROR(T20/(Q20),"-")</f>
        <v>0.11111111111111</v>
      </c>
      <c r="V20" s="81">
        <f>IFERROR(K20/SUM(Q20:Q21),"-")</f>
        <v>10000</v>
      </c>
      <c r="W20" s="82">
        <v>1</v>
      </c>
      <c r="X20" s="80">
        <f>IF(Q20=0,"-",W20/Q20)</f>
        <v>0.11111111111111</v>
      </c>
      <c r="Y20" s="181">
        <v>1000</v>
      </c>
      <c r="Z20" s="182">
        <f>IFERROR(Y20/Q20,"-")</f>
        <v>111.11111111111</v>
      </c>
      <c r="AA20" s="182">
        <f>IFERROR(Y20/W20,"-")</f>
        <v>1000</v>
      </c>
      <c r="AB20" s="176">
        <f>SUM(Y20:Y21)-SUM(K20:K21)</f>
        <v>-14000</v>
      </c>
      <c r="AC20" s="83">
        <f>SUM(Y20:Y21)/SUM(K20:K21)</f>
        <v>0.90666666666667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0.11111111111111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1</v>
      </c>
      <c r="BG20" s="110">
        <f>IF(Q20=0,"",IF(BF20=0,"",(BF20/Q20)))</f>
        <v>0.11111111111111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3</v>
      </c>
      <c r="BP20" s="117">
        <f>IF(Q20=0,"",IF(BO20=0,"",(BO20/Q20)))</f>
        <v>0.33333333333333</v>
      </c>
      <c r="BQ20" s="118">
        <v>1</v>
      </c>
      <c r="BR20" s="119">
        <f>IFERROR(BQ20/BO20,"-")</f>
        <v>0.33333333333333</v>
      </c>
      <c r="BS20" s="120">
        <v>1000</v>
      </c>
      <c r="BT20" s="121">
        <f>IFERROR(BS20/BO20,"-")</f>
        <v>333.33333333333</v>
      </c>
      <c r="BU20" s="122">
        <v>1</v>
      </c>
      <c r="BV20" s="122"/>
      <c r="BW20" s="122"/>
      <c r="BX20" s="123">
        <v>3</v>
      </c>
      <c r="BY20" s="124">
        <f>IF(Q20=0,"",IF(BX20=0,"",(BX20/Q20)))</f>
        <v>0.33333333333333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1</v>
      </c>
      <c r="CH20" s="131">
        <f>IF(Q20=0,"",IF(CG20=0,"",(CG20/Q20)))</f>
        <v>0.11111111111111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1</v>
      </c>
      <c r="CQ20" s="138">
        <v>1000</v>
      </c>
      <c r="CR20" s="138">
        <v>1000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99</v>
      </c>
      <c r="C21" s="184" t="s">
        <v>58</v>
      </c>
      <c r="D21" s="184"/>
      <c r="E21" s="184" t="s">
        <v>59</v>
      </c>
      <c r="F21" s="184" t="s">
        <v>60</v>
      </c>
      <c r="G21" s="184" t="s">
        <v>66</v>
      </c>
      <c r="H21" s="87"/>
      <c r="I21" s="87"/>
      <c r="J21" s="87"/>
      <c r="K21" s="176"/>
      <c r="L21" s="79">
        <v>40</v>
      </c>
      <c r="M21" s="79">
        <v>31</v>
      </c>
      <c r="N21" s="79">
        <v>26</v>
      </c>
      <c r="O21" s="88">
        <v>6</v>
      </c>
      <c r="P21" s="89">
        <v>0</v>
      </c>
      <c r="Q21" s="90">
        <f>O21+P21</f>
        <v>6</v>
      </c>
      <c r="R21" s="80">
        <f>IFERROR(Q21/N21,"-")</f>
        <v>0.23076923076923</v>
      </c>
      <c r="S21" s="79">
        <v>3</v>
      </c>
      <c r="T21" s="79">
        <v>1</v>
      </c>
      <c r="U21" s="80">
        <f>IFERROR(T21/(Q21),"-")</f>
        <v>0.16666666666667</v>
      </c>
      <c r="V21" s="81"/>
      <c r="W21" s="82">
        <v>3</v>
      </c>
      <c r="X21" s="80">
        <f>IF(Q21=0,"-",W21/Q21)</f>
        <v>0.5</v>
      </c>
      <c r="Y21" s="181">
        <v>135000</v>
      </c>
      <c r="Z21" s="182">
        <f>IFERROR(Y21/Q21,"-")</f>
        <v>22500</v>
      </c>
      <c r="AA21" s="182">
        <f>IFERROR(Y21/W21,"-")</f>
        <v>45000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0.33333333333333</v>
      </c>
      <c r="BH21" s="109">
        <v>1</v>
      </c>
      <c r="BI21" s="111">
        <f>IFERROR(BH21/BF21,"-")</f>
        <v>0.5</v>
      </c>
      <c r="BJ21" s="112">
        <v>29000</v>
      </c>
      <c r="BK21" s="113">
        <f>IFERROR(BJ21/BF21,"-")</f>
        <v>14500</v>
      </c>
      <c r="BL21" s="114"/>
      <c r="BM21" s="114"/>
      <c r="BN21" s="114">
        <v>1</v>
      </c>
      <c r="BO21" s="116">
        <v>1</v>
      </c>
      <c r="BP21" s="117">
        <f>IF(Q21=0,"",IF(BO21=0,"",(BO21/Q21)))</f>
        <v>0.16666666666667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0.16666666666667</v>
      </c>
      <c r="BZ21" s="125">
        <v>1</v>
      </c>
      <c r="CA21" s="126">
        <f>IFERROR(BZ21/BX21,"-")</f>
        <v>1</v>
      </c>
      <c r="CB21" s="127">
        <v>105000</v>
      </c>
      <c r="CC21" s="128">
        <f>IFERROR(CB21/BX21,"-")</f>
        <v>105000</v>
      </c>
      <c r="CD21" s="129"/>
      <c r="CE21" s="129"/>
      <c r="CF21" s="129">
        <v>1</v>
      </c>
      <c r="CG21" s="130">
        <v>2</v>
      </c>
      <c r="CH21" s="131">
        <f>IF(Q21=0,"",IF(CG21=0,"",(CG21/Q21)))</f>
        <v>0.33333333333333</v>
      </c>
      <c r="CI21" s="132">
        <v>1</v>
      </c>
      <c r="CJ21" s="133">
        <f>IFERROR(CI21/CG21,"-")</f>
        <v>0.5</v>
      </c>
      <c r="CK21" s="134">
        <v>1000</v>
      </c>
      <c r="CL21" s="135">
        <f>IFERROR(CK21/CG21,"-")</f>
        <v>500</v>
      </c>
      <c r="CM21" s="136">
        <v>1</v>
      </c>
      <c r="CN21" s="136"/>
      <c r="CO21" s="136"/>
      <c r="CP21" s="137">
        <v>3</v>
      </c>
      <c r="CQ21" s="138">
        <v>135000</v>
      </c>
      <c r="CR21" s="138">
        <v>105000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0.91666666666667</v>
      </c>
      <c r="B22" s="184" t="s">
        <v>100</v>
      </c>
      <c r="C22" s="184" t="s">
        <v>58</v>
      </c>
      <c r="D22" s="184"/>
      <c r="E22" s="184" t="s">
        <v>91</v>
      </c>
      <c r="F22" s="184" t="s">
        <v>101</v>
      </c>
      <c r="G22" s="184" t="s">
        <v>61</v>
      </c>
      <c r="H22" s="87" t="s">
        <v>102</v>
      </c>
      <c r="I22" s="87" t="s">
        <v>103</v>
      </c>
      <c r="J22" s="186" t="s">
        <v>104</v>
      </c>
      <c r="K22" s="176">
        <v>120000</v>
      </c>
      <c r="L22" s="79">
        <v>23</v>
      </c>
      <c r="M22" s="79">
        <v>0</v>
      </c>
      <c r="N22" s="79">
        <v>106</v>
      </c>
      <c r="O22" s="88">
        <v>9</v>
      </c>
      <c r="P22" s="89">
        <v>0</v>
      </c>
      <c r="Q22" s="90">
        <f>O22+P22</f>
        <v>9</v>
      </c>
      <c r="R22" s="80">
        <f>IFERROR(Q22/N22,"-")</f>
        <v>0.084905660377358</v>
      </c>
      <c r="S22" s="79">
        <v>0</v>
      </c>
      <c r="T22" s="79">
        <v>2</v>
      </c>
      <c r="U22" s="80">
        <f>IFERROR(T22/(Q22),"-")</f>
        <v>0.22222222222222</v>
      </c>
      <c r="V22" s="81">
        <f>IFERROR(K22/SUM(Q22:Q23),"-")</f>
        <v>8571.4285714286</v>
      </c>
      <c r="W22" s="82">
        <v>2</v>
      </c>
      <c r="X22" s="80">
        <f>IF(Q22=0,"-",W22/Q22)</f>
        <v>0.22222222222222</v>
      </c>
      <c r="Y22" s="181">
        <v>13000</v>
      </c>
      <c r="Z22" s="182">
        <f>IFERROR(Y22/Q22,"-")</f>
        <v>1444.4444444444</v>
      </c>
      <c r="AA22" s="182">
        <f>IFERROR(Y22/W22,"-")</f>
        <v>6500</v>
      </c>
      <c r="AB22" s="176">
        <f>SUM(Y22:Y23)-SUM(K22:K23)</f>
        <v>-10000</v>
      </c>
      <c r="AC22" s="83">
        <f>SUM(Y22:Y23)/SUM(K22:K23)</f>
        <v>0.91666666666667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0.11111111111111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0.22222222222222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5</v>
      </c>
      <c r="BP22" s="117">
        <f>IF(Q22=0,"",IF(BO22=0,"",(BO22/Q22)))</f>
        <v>0.55555555555556</v>
      </c>
      <c r="BQ22" s="118">
        <v>1</v>
      </c>
      <c r="BR22" s="119">
        <f>IFERROR(BQ22/BO22,"-")</f>
        <v>0.2</v>
      </c>
      <c r="BS22" s="120">
        <v>3000</v>
      </c>
      <c r="BT22" s="121">
        <f>IFERROR(BS22/BO22,"-")</f>
        <v>600</v>
      </c>
      <c r="BU22" s="122">
        <v>1</v>
      </c>
      <c r="BV22" s="122"/>
      <c r="BW22" s="122"/>
      <c r="BX22" s="123">
        <v>1</v>
      </c>
      <c r="BY22" s="124">
        <f>IF(Q22=0,"",IF(BX22=0,"",(BX22/Q22)))</f>
        <v>0.11111111111111</v>
      </c>
      <c r="BZ22" s="125">
        <v>1</v>
      </c>
      <c r="CA22" s="126">
        <f>IFERROR(BZ22/BX22,"-")</f>
        <v>1</v>
      </c>
      <c r="CB22" s="127">
        <v>10000</v>
      </c>
      <c r="CC22" s="128">
        <f>IFERROR(CB22/BX22,"-")</f>
        <v>10000</v>
      </c>
      <c r="CD22" s="129"/>
      <c r="CE22" s="129">
        <v>1</v>
      </c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13000</v>
      </c>
      <c r="CR22" s="138">
        <v>10000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91</v>
      </c>
      <c r="F23" s="184" t="s">
        <v>101</v>
      </c>
      <c r="G23" s="184" t="s">
        <v>66</v>
      </c>
      <c r="H23" s="87"/>
      <c r="I23" s="87"/>
      <c r="J23" s="87"/>
      <c r="K23" s="176"/>
      <c r="L23" s="79">
        <v>102</v>
      </c>
      <c r="M23" s="79">
        <v>28</v>
      </c>
      <c r="N23" s="79">
        <v>52</v>
      </c>
      <c r="O23" s="88">
        <v>4</v>
      </c>
      <c r="P23" s="89">
        <v>1</v>
      </c>
      <c r="Q23" s="90">
        <f>O23+P23</f>
        <v>5</v>
      </c>
      <c r="R23" s="80">
        <f>IFERROR(Q23/N23,"-")</f>
        <v>0.096153846153846</v>
      </c>
      <c r="S23" s="79">
        <v>0</v>
      </c>
      <c r="T23" s="79">
        <v>1</v>
      </c>
      <c r="U23" s="80">
        <f>IFERROR(T23/(Q23),"-")</f>
        <v>0.2</v>
      </c>
      <c r="V23" s="81"/>
      <c r="W23" s="82">
        <v>2</v>
      </c>
      <c r="X23" s="80">
        <f>IF(Q23=0,"-",W23/Q23)</f>
        <v>0.4</v>
      </c>
      <c r="Y23" s="181">
        <v>97000</v>
      </c>
      <c r="Z23" s="182">
        <f>IFERROR(Y23/Q23,"-")</f>
        <v>19400</v>
      </c>
      <c r="AA23" s="182">
        <f>IFERROR(Y23/W23,"-")</f>
        <v>48500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0.2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0.4</v>
      </c>
      <c r="BH23" s="109">
        <v>1</v>
      </c>
      <c r="BI23" s="111">
        <f>IFERROR(BH23/BF23,"-")</f>
        <v>0.5</v>
      </c>
      <c r="BJ23" s="112">
        <v>67000</v>
      </c>
      <c r="BK23" s="113">
        <f>IFERROR(BJ23/BF23,"-")</f>
        <v>33500</v>
      </c>
      <c r="BL23" s="114"/>
      <c r="BM23" s="114"/>
      <c r="BN23" s="114">
        <v>1</v>
      </c>
      <c r="BO23" s="116">
        <v>1</v>
      </c>
      <c r="BP23" s="117">
        <f>IF(Q23=0,"",IF(BO23=0,"",(BO23/Q23)))</f>
        <v>0.2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0.2</v>
      </c>
      <c r="CI23" s="132">
        <v>1</v>
      </c>
      <c r="CJ23" s="133">
        <f>IFERROR(CI23/CG23,"-")</f>
        <v>1</v>
      </c>
      <c r="CK23" s="134">
        <v>30000</v>
      </c>
      <c r="CL23" s="135">
        <f>IFERROR(CK23/CG23,"-")</f>
        <v>30000</v>
      </c>
      <c r="CM23" s="136"/>
      <c r="CN23" s="136"/>
      <c r="CO23" s="136">
        <v>1</v>
      </c>
      <c r="CP23" s="137">
        <v>2</v>
      </c>
      <c r="CQ23" s="138">
        <v>97000</v>
      </c>
      <c r="CR23" s="138">
        <v>67000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</v>
      </c>
      <c r="B24" s="184" t="s">
        <v>106</v>
      </c>
      <c r="C24" s="184" t="s">
        <v>58</v>
      </c>
      <c r="D24" s="184"/>
      <c r="E24" s="184" t="s">
        <v>107</v>
      </c>
      <c r="F24" s="184" t="s">
        <v>108</v>
      </c>
      <c r="G24" s="184" t="s">
        <v>61</v>
      </c>
      <c r="H24" s="87" t="s">
        <v>62</v>
      </c>
      <c r="I24" s="87" t="s">
        <v>109</v>
      </c>
      <c r="J24" s="87" t="s">
        <v>110</v>
      </c>
      <c r="K24" s="176">
        <v>50000</v>
      </c>
      <c r="L24" s="79">
        <v>13</v>
      </c>
      <c r="M24" s="79">
        <v>0</v>
      </c>
      <c r="N24" s="79">
        <v>72</v>
      </c>
      <c r="O24" s="88">
        <v>8</v>
      </c>
      <c r="P24" s="89">
        <v>0</v>
      </c>
      <c r="Q24" s="90">
        <f>O24+P24</f>
        <v>8</v>
      </c>
      <c r="R24" s="80">
        <f>IFERROR(Q24/N24,"-")</f>
        <v>0.11111111111111</v>
      </c>
      <c r="S24" s="79">
        <v>0</v>
      </c>
      <c r="T24" s="79">
        <v>3</v>
      </c>
      <c r="U24" s="80">
        <f>IFERROR(T24/(Q24),"-")</f>
        <v>0.375</v>
      </c>
      <c r="V24" s="81">
        <f>IFERROR(K24/SUM(Q24:Q25),"-")</f>
        <v>3846.1538461538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-50000</v>
      </c>
      <c r="AC24" s="83">
        <f>SUM(Y24:Y25)/SUM(K24:K25)</f>
        <v>0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2</v>
      </c>
      <c r="AO24" s="98">
        <f>IF(Q24=0,"",IF(AN24=0,"",(AN24/Q24)))</f>
        <v>0.25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3</v>
      </c>
      <c r="BP24" s="117">
        <f>IF(Q24=0,"",IF(BO24=0,"",(BO24/Q24)))</f>
        <v>0.375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3</v>
      </c>
      <c r="BY24" s="124">
        <f>IF(Q24=0,"",IF(BX24=0,"",(BX24/Q24)))</f>
        <v>0.375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107</v>
      </c>
      <c r="F25" s="184" t="s">
        <v>108</v>
      </c>
      <c r="G25" s="184" t="s">
        <v>66</v>
      </c>
      <c r="H25" s="87"/>
      <c r="I25" s="87"/>
      <c r="J25" s="87"/>
      <c r="K25" s="176"/>
      <c r="L25" s="79">
        <v>67</v>
      </c>
      <c r="M25" s="79">
        <v>17</v>
      </c>
      <c r="N25" s="79">
        <v>3</v>
      </c>
      <c r="O25" s="88">
        <v>5</v>
      </c>
      <c r="P25" s="89">
        <v>0</v>
      </c>
      <c r="Q25" s="90">
        <f>O25+P25</f>
        <v>5</v>
      </c>
      <c r="R25" s="80">
        <f>IFERROR(Q25/N25,"-")</f>
        <v>1.6666666666667</v>
      </c>
      <c r="S25" s="79">
        <v>1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0.2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3</v>
      </c>
      <c r="BY25" s="124">
        <f>IF(Q25=0,"",IF(BX25=0,"",(BX25/Q25)))</f>
        <v>0.6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>
        <v>1</v>
      </c>
      <c r="CH25" s="131">
        <f>IF(Q25=0,"",IF(CG25=0,"",(CG25/Q25)))</f>
        <v>0.2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0.50238095238095</v>
      </c>
      <c r="B28" s="39"/>
      <c r="C28" s="39"/>
      <c r="D28" s="39"/>
      <c r="E28" s="39"/>
      <c r="F28" s="39"/>
      <c r="G28" s="39"/>
      <c r="H28" s="40" t="s">
        <v>112</v>
      </c>
      <c r="I28" s="40"/>
      <c r="J28" s="40"/>
      <c r="K28" s="179">
        <f>SUM(K6:K27)</f>
        <v>1260000</v>
      </c>
      <c r="L28" s="41">
        <f>SUM(L6:L27)</f>
        <v>770</v>
      </c>
      <c r="M28" s="41">
        <f>SUM(M6:M27)</f>
        <v>224</v>
      </c>
      <c r="N28" s="41">
        <f>SUM(N6:N27)</f>
        <v>1067</v>
      </c>
      <c r="O28" s="41">
        <f>SUM(O6:O27)</f>
        <v>109</v>
      </c>
      <c r="P28" s="41">
        <f>SUM(P6:P27)</f>
        <v>2</v>
      </c>
      <c r="Q28" s="41">
        <f>SUM(Q6:Q27)</f>
        <v>111</v>
      </c>
      <c r="R28" s="42">
        <f>IFERROR(Q28/N28,"-")</f>
        <v>0.10402999062793</v>
      </c>
      <c r="S28" s="76">
        <f>SUM(S6:S27)</f>
        <v>10</v>
      </c>
      <c r="T28" s="76">
        <f>SUM(T6:T27)</f>
        <v>32</v>
      </c>
      <c r="U28" s="42">
        <f>IFERROR(S28/Q28,"-")</f>
        <v>0.09009009009009</v>
      </c>
      <c r="V28" s="43">
        <f>IFERROR(K28/Q28,"-")</f>
        <v>11351.351351351</v>
      </c>
      <c r="W28" s="44">
        <f>SUM(W6:W27)</f>
        <v>29</v>
      </c>
      <c r="X28" s="42">
        <f>IFERROR(W28/Q28,"-")</f>
        <v>0.26126126126126</v>
      </c>
      <c r="Y28" s="179">
        <f>SUM(Y6:Y27)</f>
        <v>633000</v>
      </c>
      <c r="Z28" s="179">
        <f>IFERROR(Y28/Q28,"-")</f>
        <v>5702.7027027027</v>
      </c>
      <c r="AA28" s="179">
        <f>IFERROR(Y28/W28,"-")</f>
        <v>21827.586206897</v>
      </c>
      <c r="AB28" s="179">
        <f>Y28-K28</f>
        <v>-627000</v>
      </c>
      <c r="AC28" s="45">
        <f>Y28/K28</f>
        <v>0.50238095238095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3"/>
    <mergeCell ref="K6:K13"/>
    <mergeCell ref="V6:V13"/>
    <mergeCell ref="AB6:AB13"/>
    <mergeCell ref="AC6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