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<sst xmlns="http://schemas.openxmlformats.org/spreadsheetml/2006/main" uniqueCount="181">
  <si>
    <t>05月</t>
  </si>
  <si>
    <t>りんご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</si>
  <si>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</si>
  <si>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</si>
  <si>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</si>
  <si>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</si>
  <si>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</si>
  <si>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</si>
  <si>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</si>
  <si>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</si>
  <si>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</si>
  <si>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</si>
  <si>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</si>
  <si>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</si>
  <si>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</si>
  <si>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</si>
  <si>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</si>
  <si>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</si>
  <si>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</si>
  <si>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</si>
  <si>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</si>
  <si>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</si>
  <si>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</si>
  <si>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</si>
  <si>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</si>
  <si>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</si>
  <si>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</si>
  <si>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</si>
  <si>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</si>
  <si>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</si>
  <si>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</si>
  <si>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</si>
  <si>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</si>
  <si>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</si>
  <si>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</si>
  <si>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</si>
  <si>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</si>
  <si>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</si>
  <si>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</si>
  <si>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</si>
  <si>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</si>
  <si>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</si>
  <si>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</si>
  <si>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</si>
  <si>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</si>
  <si>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</si>
  <si>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</si>
  <si>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</si>
  <si>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</si>
  <si>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</si>
  <si>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</si>
  <si>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</si>
  <si>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</si>
  <si>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</si>
  <si>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</si>
  <si>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</si>
  <si>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</si>
  <si>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ks758</t>
  </si>
  <si>
    <t>インターカラー</t>
  </si>
  <si>
    <t>①右女9（栗山絵麻）</t>
  </si>
  <si>
    <t>中年の男女が出会える昭和世代専門の出会い場</t>
  </si>
  <si>
    <t>TOP</t>
  </si>
  <si>
    <t>サンスポ関東</t>
  </si>
  <si>
    <t>全5段つかみ15段</t>
  </si>
  <si>
    <t>1～15日</t>
  </si>
  <si>
    <t>ks759</t>
  </si>
  <si>
    <t>空電</t>
  </si>
  <si>
    <t>ks760</t>
  </si>
  <si>
    <t>半5段つかみ15段</t>
  </si>
  <si>
    <t>ks761</t>
  </si>
  <si>
    <t>ks762</t>
  </si>
  <si>
    <t>②Secondストーリー2（栗山絵麻）</t>
  </si>
  <si>
    <t>②ほんわかゆるふわ熟女と会えるなんて大当たり！</t>
  </si>
  <si>
    <t>16～31日</t>
  </si>
  <si>
    <t>ks763</t>
  </si>
  <si>
    <t>ks764</t>
  </si>
  <si>
    <t>ks765</t>
  </si>
  <si>
    <t>ks766</t>
  </si>
  <si>
    <t>サンスポ関西</t>
  </si>
  <si>
    <t>ks767</t>
  </si>
  <si>
    <t>ks768</t>
  </si>
  <si>
    <t>ks769</t>
  </si>
  <si>
    <t>ks770</t>
  </si>
  <si>
    <t>ks771</t>
  </si>
  <si>
    <t>ks772</t>
  </si>
  <si>
    <t>ks773</t>
  </si>
  <si>
    <t>ks774</t>
  </si>
  <si>
    <t>Secondストーリー2（栗山絵麻）</t>
  </si>
  <si>
    <t>ほんわかゆるふわ熟女と会えるなんて大当たり！</t>
  </si>
  <si>
    <t>スポーツ報知関西</t>
  </si>
  <si>
    <t>全5段つかみ4回</t>
  </si>
  <si>
    <t>ks775</t>
  </si>
  <si>
    <t>ks776</t>
  </si>
  <si>
    <t>右女9（栗山絵麻）</t>
  </si>
  <si>
    <t>ks777</t>
  </si>
  <si>
    <t>ks778</t>
  </si>
  <si>
    <t>デリヘル版（栗山絵麻）</t>
  </si>
  <si>
    <t>どうした熟女</t>
  </si>
  <si>
    <t>ks779</t>
  </si>
  <si>
    <t>ks780</t>
  </si>
  <si>
    <t>カオス版（栗山絵麻）</t>
  </si>
  <si>
    <t>感動の熟女体験</t>
  </si>
  <si>
    <t>ks781</t>
  </si>
  <si>
    <t>ks782</t>
  </si>
  <si>
    <t>東スポ 8回セット</t>
  </si>
  <si>
    <t>全2段金土</t>
  </si>
  <si>
    <t>5/1～</t>
  </si>
  <si>
    <t>ks783</t>
  </si>
  <si>
    <t>ks784</t>
  </si>
  <si>
    <t>三密(秘密♡親密♡密着)の出会い中高年で大流行</t>
  </si>
  <si>
    <t>ks785</t>
  </si>
  <si>
    <t>ks786</t>
  </si>
  <si>
    <t>従順な美熟女と出会う(私をペットにして)</t>
  </si>
  <si>
    <t>ks787</t>
  </si>
  <si>
    <t>ks788</t>
  </si>
  <si>
    <t>①右女3（栗山絵麻）</t>
  </si>
  <si>
    <t>デイリー4「付き合う？or突き合う？どっちもＯＫな女性と即日デート」</t>
  </si>
  <si>
    <t>デイリースポーツ関西</t>
  </si>
  <si>
    <t>半2段つかみ20段保証</t>
  </si>
  <si>
    <t>20段保証</t>
  </si>
  <si>
    <t>ks789</t>
  </si>
  <si>
    <t>ks790</t>
  </si>
  <si>
    <t>②大正版（栗山絵麻）</t>
  </si>
  <si>
    <t>デイリー5「性一杯な出会いを応援」</t>
  </si>
  <si>
    <t>ks791</t>
  </si>
  <si>
    <t>ks792</t>
  </si>
  <si>
    <t>③求人版（栗山絵麻）</t>
  </si>
  <si>
    <t>デイリー6「つまみ食いOK」様々な美熟女と出会い放題」</t>
  </si>
  <si>
    <t>ks793</t>
  </si>
  <si>
    <t>ks794</t>
  </si>
  <si>
    <t>④旧デイリー風（栗山絵麻）</t>
  </si>
  <si>
    <t>デイリー7「パンパンに溜まったオジサンが欲しい熟女のお誘い」</t>
  </si>
  <si>
    <t>ks795</t>
  </si>
  <si>
    <t>ks796</t>
  </si>
  <si>
    <t>え美熟女が</t>
  </si>
  <si>
    <t>スポニチ関東</t>
  </si>
  <si>
    <t>全5段</t>
  </si>
  <si>
    <t>5月22日(日)</t>
  </si>
  <si>
    <t>ks797</t>
  </si>
  <si>
    <t>ks798</t>
  </si>
  <si>
    <t>スポニチ関西</t>
  </si>
  <si>
    <t>ks799</t>
  </si>
  <si>
    <t>ks800</t>
  </si>
  <si>
    <t>ホラー版（栗山絵麻）</t>
  </si>
  <si>
    <t>熟女が本気すぎて逆に怖い</t>
  </si>
  <si>
    <t>1C終面全5段</t>
  </si>
  <si>
    <t>ks801</t>
  </si>
  <si>
    <t>ks802</t>
  </si>
  <si>
    <t>ks803</t>
  </si>
  <si>
    <t>ks804</t>
  </si>
  <si>
    <t>ニッカン関西</t>
  </si>
  <si>
    <t>5月15日(日)</t>
  </si>
  <si>
    <t>ks805</t>
  </si>
  <si>
    <t>ks806</t>
  </si>
  <si>
    <t>4C終面全5段</t>
  </si>
  <si>
    <t>5月05日(木)</t>
  </si>
  <si>
    <t>ks807</t>
  </si>
  <si>
    <t>ks808</t>
  </si>
  <si>
    <t>旧デイリー風（栗山絵麻）</t>
  </si>
  <si>
    <t>スポーツ報知関東</t>
  </si>
  <si>
    <t>4C終面雑報</t>
  </si>
  <si>
    <t>ks809</t>
  </si>
  <si>
    <t>ks810</t>
  </si>
  <si>
    <t>東スポ・大スポ・九スポ・中京</t>
  </si>
  <si>
    <t>記事枠</t>
  </si>
  <si>
    <t>5月26日(木)</t>
  </si>
  <si>
    <t>ks811</t>
  </si>
  <si>
    <t>ks812</t>
  </si>
  <si>
    <t>九スポ</t>
  </si>
  <si>
    <t>5月08日(日)</t>
  </si>
  <si>
    <t>ks813</t>
  </si>
  <si>
    <t>新聞 TOTAL</t>
  </si>
  <si>
    <t>●雑誌 広告</t>
  </si>
  <si>
    <t>rz063</t>
  </si>
  <si>
    <t>光文社</t>
  </si>
  <si>
    <t>黄色黒版（栗山絵麻）</t>
  </si>
  <si>
    <t>ナンパ不要美熟女ホイホイの神サイト</t>
  </si>
  <si>
    <t>EX MAX</t>
  </si>
  <si>
    <t>表4</t>
  </si>
  <si>
    <t>rz064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</si>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</sst>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1.9970588235294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340000</v>
      </c>
      <c r="L6" s="79">
        <v>9</v>
      </c>
      <c r="M6" s="79">
        <v>0</v>
      </c>
      <c r="N6" s="79">
        <v>62</v>
      </c>
      <c r="O6" s="88">
        <v>3</v>
      </c>
      <c r="P6" s="89">
        <v>0</v>
      </c>
      <c r="Q6" s="90">
        <f>O6+P6</f>
        <v>3</v>
      </c>
      <c r="R6" s="80">
        <f>IFERROR(Q6/N6,"-")</f>
        <v>0.048387096774194</v>
      </c>
      <c r="S6" s="79">
        <v>0</v>
      </c>
      <c r="T6" s="79">
        <v>1</v>
      </c>
      <c r="U6" s="80">
        <f>IFERROR(T6/(Q6),"-")</f>
        <v>0.33333333333333</v>
      </c>
      <c r="V6" s="81">
        <f>IFERROR(K6/SUM(Q6:Q21),"-")</f>
        <v>8500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SUM(Y6:Y21)-SUM(K6:K21)</f>
        <v>339000</v>
      </c>
      <c r="AC6" s="83">
        <f>SUM(Y6:Y21)/SUM(K6:K21)</f>
        <v>1.9970588235294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3</v>
      </c>
      <c r="BP6" s="117">
        <f>IF(Q6=0,"",IF(BO6=0,"",(BO6/Q6)))</f>
        <v>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38</v>
      </c>
      <c r="M7" s="79">
        <v>26</v>
      </c>
      <c r="N7" s="79">
        <v>26</v>
      </c>
      <c r="O7" s="88">
        <v>9</v>
      </c>
      <c r="P7" s="89">
        <v>0</v>
      </c>
      <c r="Q7" s="90">
        <f>O7+P7</f>
        <v>9</v>
      </c>
      <c r="R7" s="80">
        <f>IFERROR(Q7/N7,"-")</f>
        <v>0.34615384615385</v>
      </c>
      <c r="S7" s="79">
        <v>3</v>
      </c>
      <c r="T7" s="79">
        <v>2</v>
      </c>
      <c r="U7" s="80">
        <f>IFERROR(T7/(Q7),"-")</f>
        <v>0.22222222222222</v>
      </c>
      <c r="V7" s="81"/>
      <c r="W7" s="82">
        <v>3</v>
      </c>
      <c r="X7" s="80">
        <f>IF(Q7=0,"-",W7/Q7)</f>
        <v>0.33333333333333</v>
      </c>
      <c r="Y7" s="181">
        <v>14000</v>
      </c>
      <c r="Z7" s="182">
        <f>IFERROR(Y7/Q7,"-")</f>
        <v>1555.5555555556</v>
      </c>
      <c r="AA7" s="182">
        <f>IFERROR(Y7/W7,"-")</f>
        <v>4666.6666666667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0.22222222222222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0.55555555555556</v>
      </c>
      <c r="BZ7" s="125">
        <v>3</v>
      </c>
      <c r="CA7" s="126">
        <f>IFERROR(BZ7/BX7,"-")</f>
        <v>0.6</v>
      </c>
      <c r="CB7" s="127">
        <v>14000</v>
      </c>
      <c r="CC7" s="128">
        <f>IFERROR(CB7/BX7,"-")</f>
        <v>2800</v>
      </c>
      <c r="CD7" s="129">
        <v>2</v>
      </c>
      <c r="CE7" s="129">
        <v>1</v>
      </c>
      <c r="CF7" s="129"/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3</v>
      </c>
      <c r="CQ7" s="138">
        <v>14000</v>
      </c>
      <c r="CR7" s="138">
        <v>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62</v>
      </c>
      <c r="I8" s="87" t="s">
        <v>68</v>
      </c>
      <c r="J8" s="87"/>
      <c r="K8" s="176"/>
      <c r="L8" s="79">
        <v>0</v>
      </c>
      <c r="M8" s="79">
        <v>0</v>
      </c>
      <c r="N8" s="79">
        <v>2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2</v>
      </c>
      <c r="M9" s="79">
        <v>2</v>
      </c>
      <c r="N9" s="79">
        <v>1</v>
      </c>
      <c r="O9" s="88">
        <v>1</v>
      </c>
      <c r="P9" s="89">
        <v>0</v>
      </c>
      <c r="Q9" s="90">
        <f>O9+P9</f>
        <v>1</v>
      </c>
      <c r="R9" s="80">
        <f>IFERROR(Q9/N9,"-")</f>
        <v>1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72</v>
      </c>
      <c r="G10" s="184" t="s">
        <v>61</v>
      </c>
      <c r="H10" s="87" t="s">
        <v>62</v>
      </c>
      <c r="I10" s="87" t="s">
        <v>63</v>
      </c>
      <c r="J10" s="87" t="s">
        <v>73</v>
      </c>
      <c r="K10" s="176"/>
      <c r="L10" s="79">
        <v>7</v>
      </c>
      <c r="M10" s="79">
        <v>0</v>
      </c>
      <c r="N10" s="79">
        <v>86</v>
      </c>
      <c r="O10" s="88">
        <v>3</v>
      </c>
      <c r="P10" s="89">
        <v>0</v>
      </c>
      <c r="Q10" s="90">
        <f>O10+P10</f>
        <v>3</v>
      </c>
      <c r="R10" s="80">
        <f>IFERROR(Q10/N10,"-")</f>
        <v>0.034883720930233</v>
      </c>
      <c r="S10" s="79">
        <v>0</v>
      </c>
      <c r="T10" s="79">
        <v>2</v>
      </c>
      <c r="U10" s="80">
        <f>IFERROR(T10/(Q10),"-")</f>
        <v>0.66666666666667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0.33333333333333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0.66666666666667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71</v>
      </c>
      <c r="F11" s="184" t="s">
        <v>72</v>
      </c>
      <c r="G11" s="184" t="s">
        <v>66</v>
      </c>
      <c r="H11" s="87"/>
      <c r="I11" s="87"/>
      <c r="J11" s="87"/>
      <c r="K11" s="176"/>
      <c r="L11" s="79">
        <v>38</v>
      </c>
      <c r="M11" s="79">
        <v>19</v>
      </c>
      <c r="N11" s="79">
        <v>6</v>
      </c>
      <c r="O11" s="88">
        <v>4</v>
      </c>
      <c r="P11" s="89">
        <v>0</v>
      </c>
      <c r="Q11" s="90">
        <f>O11+P11</f>
        <v>4</v>
      </c>
      <c r="R11" s="80">
        <f>IFERROR(Q11/N11,"-")</f>
        <v>0.66666666666667</v>
      </c>
      <c r="S11" s="79">
        <v>1</v>
      </c>
      <c r="T11" s="79">
        <v>1</v>
      </c>
      <c r="U11" s="80">
        <f>IFERROR(T11/(Q11),"-")</f>
        <v>0.25</v>
      </c>
      <c r="V11" s="81"/>
      <c r="W11" s="82">
        <v>2</v>
      </c>
      <c r="X11" s="80">
        <f>IF(Q11=0,"-",W11/Q11)</f>
        <v>0.5</v>
      </c>
      <c r="Y11" s="181">
        <v>313000</v>
      </c>
      <c r="Z11" s="182">
        <f>IFERROR(Y11/Q11,"-")</f>
        <v>78250</v>
      </c>
      <c r="AA11" s="182">
        <f>IFERROR(Y11/W11,"-")</f>
        <v>156500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0.25</v>
      </c>
      <c r="BH11" s="109">
        <v>1</v>
      </c>
      <c r="BI11" s="111">
        <f>IFERROR(BH11/BF11,"-")</f>
        <v>1</v>
      </c>
      <c r="BJ11" s="112">
        <v>2000</v>
      </c>
      <c r="BK11" s="113">
        <f>IFERROR(BJ11/BF11,"-")</f>
        <v>2000</v>
      </c>
      <c r="BL11" s="114">
        <v>1</v>
      </c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2</v>
      </c>
      <c r="BY11" s="124">
        <f>IF(Q11=0,"",IF(BX11=0,"",(BX11/Q11)))</f>
        <v>0.5</v>
      </c>
      <c r="BZ11" s="125">
        <v>1</v>
      </c>
      <c r="CA11" s="126">
        <f>IFERROR(BZ11/BX11,"-")</f>
        <v>0.5</v>
      </c>
      <c r="CB11" s="127">
        <v>311000</v>
      </c>
      <c r="CC11" s="128">
        <f>IFERROR(CB11/BX11,"-")</f>
        <v>155500</v>
      </c>
      <c r="CD11" s="129"/>
      <c r="CE11" s="129"/>
      <c r="CF11" s="129">
        <v>1</v>
      </c>
      <c r="CG11" s="130">
        <v>1</v>
      </c>
      <c r="CH11" s="131">
        <f>IF(Q11=0,"",IF(CG11=0,"",(CG11/Q11)))</f>
        <v>0.25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313000</v>
      </c>
      <c r="CR11" s="138">
        <v>311000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75</v>
      </c>
      <c r="C12" s="184" t="s">
        <v>58</v>
      </c>
      <c r="D12" s="184"/>
      <c r="E12" s="184" t="s">
        <v>71</v>
      </c>
      <c r="F12" s="184" t="s">
        <v>72</v>
      </c>
      <c r="G12" s="184" t="s">
        <v>61</v>
      </c>
      <c r="H12" s="87" t="s">
        <v>62</v>
      </c>
      <c r="I12" s="87" t="s">
        <v>68</v>
      </c>
      <c r="J12" s="87"/>
      <c r="K12" s="176"/>
      <c r="L12" s="79">
        <v>4</v>
      </c>
      <c r="M12" s="79">
        <v>0</v>
      </c>
      <c r="N12" s="79">
        <v>32</v>
      </c>
      <c r="O12" s="88">
        <v>3</v>
      </c>
      <c r="P12" s="89">
        <v>0</v>
      </c>
      <c r="Q12" s="90">
        <f>O12+P12</f>
        <v>3</v>
      </c>
      <c r="R12" s="80">
        <f>IFERROR(Q12/N12,"-")</f>
        <v>0.09375</v>
      </c>
      <c r="S12" s="79">
        <v>0</v>
      </c>
      <c r="T12" s="79">
        <v>3</v>
      </c>
      <c r="U12" s="80">
        <f>IFERROR(T12/(Q12),"-")</f>
        <v>1</v>
      </c>
      <c r="V12" s="81"/>
      <c r="W12" s="82">
        <v>1</v>
      </c>
      <c r="X12" s="80">
        <f>IF(Q12=0,"-",W12/Q12)</f>
        <v>0.33333333333333</v>
      </c>
      <c r="Y12" s="181">
        <v>213000</v>
      </c>
      <c r="Z12" s="182">
        <f>IFERROR(Y12/Q12,"-")</f>
        <v>71000</v>
      </c>
      <c r="AA12" s="182">
        <f>IFERROR(Y12/W12,"-")</f>
        <v>213000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0.33333333333333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0.33333333333333</v>
      </c>
      <c r="BZ12" s="125">
        <v>1</v>
      </c>
      <c r="CA12" s="126">
        <f>IFERROR(BZ12/BX12,"-")</f>
        <v>1</v>
      </c>
      <c r="CB12" s="127">
        <v>213000</v>
      </c>
      <c r="CC12" s="128">
        <f>IFERROR(CB12/BX12,"-")</f>
        <v>213000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213000</v>
      </c>
      <c r="CR12" s="138">
        <v>213000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76</v>
      </c>
      <c r="C13" s="184" t="s">
        <v>58</v>
      </c>
      <c r="D13" s="184"/>
      <c r="E13" s="184" t="s">
        <v>71</v>
      </c>
      <c r="F13" s="184" t="s">
        <v>72</v>
      </c>
      <c r="G13" s="184" t="s">
        <v>66</v>
      </c>
      <c r="H13" s="87"/>
      <c r="I13" s="87"/>
      <c r="J13" s="87"/>
      <c r="K13" s="176"/>
      <c r="L13" s="79">
        <v>14</v>
      </c>
      <c r="M13" s="79">
        <v>11</v>
      </c>
      <c r="N13" s="79">
        <v>6</v>
      </c>
      <c r="O13" s="88">
        <v>1</v>
      </c>
      <c r="P13" s="89">
        <v>0</v>
      </c>
      <c r="Q13" s="90">
        <f>O13+P13</f>
        <v>1</v>
      </c>
      <c r="R13" s="80">
        <f>IFERROR(Q13/N13,"-")</f>
        <v>0.16666666666667</v>
      </c>
      <c r="S13" s="79">
        <v>0</v>
      </c>
      <c r="T13" s="79">
        <v>1</v>
      </c>
      <c r="U13" s="80">
        <f>IFERROR(T13/(Q13),"-")</f>
        <v>1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77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78</v>
      </c>
      <c r="I14" s="87" t="s">
        <v>63</v>
      </c>
      <c r="J14" s="87" t="s">
        <v>64</v>
      </c>
      <c r="K14" s="176"/>
      <c r="L14" s="79">
        <v>0</v>
      </c>
      <c r="M14" s="79">
        <v>0</v>
      </c>
      <c r="N14" s="79">
        <v>3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/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/>
      <c r="AC14" s="83"/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79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2</v>
      </c>
      <c r="M15" s="79">
        <v>1</v>
      </c>
      <c r="N15" s="79">
        <v>0</v>
      </c>
      <c r="O15" s="88">
        <v>0</v>
      </c>
      <c r="P15" s="89">
        <v>0</v>
      </c>
      <c r="Q15" s="90">
        <f>O15+P15</f>
        <v>0</v>
      </c>
      <c r="R15" s="80" t="str">
        <f>IFERROR(Q15/N15,"-")</f>
        <v>-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80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78</v>
      </c>
      <c r="I16" s="87" t="s">
        <v>68</v>
      </c>
      <c r="J16" s="87"/>
      <c r="K16" s="176"/>
      <c r="L16" s="79">
        <v>24</v>
      </c>
      <c r="M16" s="79">
        <v>0</v>
      </c>
      <c r="N16" s="79">
        <v>106</v>
      </c>
      <c r="O16" s="88">
        <v>6</v>
      </c>
      <c r="P16" s="89">
        <v>0</v>
      </c>
      <c r="Q16" s="90">
        <f>O16+P16</f>
        <v>6</v>
      </c>
      <c r="R16" s="80">
        <f>IFERROR(Q16/N16,"-")</f>
        <v>0.056603773584906</v>
      </c>
      <c r="S16" s="79">
        <v>1</v>
      </c>
      <c r="T16" s="79">
        <v>4</v>
      </c>
      <c r="U16" s="80">
        <f>IFERROR(T16/(Q16),"-")</f>
        <v>0.66666666666667</v>
      </c>
      <c r="V16" s="81"/>
      <c r="W16" s="82">
        <v>2</v>
      </c>
      <c r="X16" s="80">
        <f>IF(Q16=0,"-",W16/Q16)</f>
        <v>0.33333333333333</v>
      </c>
      <c r="Y16" s="181">
        <v>135000</v>
      </c>
      <c r="Z16" s="182">
        <f>IFERROR(Y16/Q16,"-")</f>
        <v>22500</v>
      </c>
      <c r="AA16" s="182">
        <f>IFERROR(Y16/W16,"-")</f>
        <v>67500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0.16666666666667</v>
      </c>
      <c r="BZ16" s="125">
        <v>1</v>
      </c>
      <c r="CA16" s="126">
        <f>IFERROR(BZ16/BX16,"-")</f>
        <v>1</v>
      </c>
      <c r="CB16" s="127">
        <v>81000</v>
      </c>
      <c r="CC16" s="128">
        <f>IFERROR(CB16/BX16,"-")</f>
        <v>81000</v>
      </c>
      <c r="CD16" s="129"/>
      <c r="CE16" s="129"/>
      <c r="CF16" s="129">
        <v>1</v>
      </c>
      <c r="CG16" s="130">
        <v>1</v>
      </c>
      <c r="CH16" s="131">
        <f>IF(Q16=0,"",IF(CG16=0,"",(CG16/Q16)))</f>
        <v>0.16666666666667</v>
      </c>
      <c r="CI16" s="132">
        <v>1</v>
      </c>
      <c r="CJ16" s="133">
        <f>IFERROR(CI16/CG16,"-")</f>
        <v>1</v>
      </c>
      <c r="CK16" s="134">
        <v>54000</v>
      </c>
      <c r="CL16" s="135">
        <f>IFERROR(CK16/CG16,"-")</f>
        <v>54000</v>
      </c>
      <c r="CM16" s="136"/>
      <c r="CN16" s="136"/>
      <c r="CO16" s="136">
        <v>1</v>
      </c>
      <c r="CP16" s="137">
        <v>2</v>
      </c>
      <c r="CQ16" s="138">
        <v>135000</v>
      </c>
      <c r="CR16" s="138">
        <v>81000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25</v>
      </c>
      <c r="M17" s="79">
        <v>19</v>
      </c>
      <c r="N17" s="79">
        <v>5</v>
      </c>
      <c r="O17" s="88">
        <v>5</v>
      </c>
      <c r="P17" s="89">
        <v>0</v>
      </c>
      <c r="Q17" s="90">
        <f>O17+P17</f>
        <v>5</v>
      </c>
      <c r="R17" s="80">
        <f>IFERROR(Q17/N17,"-")</f>
        <v>1</v>
      </c>
      <c r="S17" s="79">
        <v>0</v>
      </c>
      <c r="T17" s="79">
        <v>1</v>
      </c>
      <c r="U17" s="80">
        <f>IFERROR(T17/(Q17),"-")</f>
        <v>0.2</v>
      </c>
      <c r="V17" s="81"/>
      <c r="W17" s="82">
        <v>1</v>
      </c>
      <c r="X17" s="80">
        <f>IF(Q17=0,"-",W17/Q17)</f>
        <v>0.2</v>
      </c>
      <c r="Y17" s="181">
        <v>3000</v>
      </c>
      <c r="Z17" s="182">
        <f>IFERROR(Y17/Q17,"-")</f>
        <v>600</v>
      </c>
      <c r="AA17" s="182">
        <f>IFERROR(Y17/W17,"-")</f>
        <v>3000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0.2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0.4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0.4</v>
      </c>
      <c r="BZ17" s="125">
        <v>1</v>
      </c>
      <c r="CA17" s="126">
        <f>IFERROR(BZ17/BX17,"-")</f>
        <v>0.5</v>
      </c>
      <c r="CB17" s="127">
        <v>3000</v>
      </c>
      <c r="CC17" s="128">
        <f>IFERROR(CB17/BX17,"-")</f>
        <v>1500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82</v>
      </c>
      <c r="C18" s="184" t="s">
        <v>58</v>
      </c>
      <c r="D18" s="184"/>
      <c r="E18" s="184" t="s">
        <v>71</v>
      </c>
      <c r="F18" s="184" t="s">
        <v>72</v>
      </c>
      <c r="G18" s="184" t="s">
        <v>61</v>
      </c>
      <c r="H18" s="87" t="s">
        <v>78</v>
      </c>
      <c r="I18" s="87" t="s">
        <v>63</v>
      </c>
      <c r="J18" s="87" t="s">
        <v>73</v>
      </c>
      <c r="K18" s="176"/>
      <c r="L18" s="79">
        <v>8</v>
      </c>
      <c r="M18" s="79">
        <v>0</v>
      </c>
      <c r="N18" s="79">
        <v>45</v>
      </c>
      <c r="O18" s="88">
        <v>1</v>
      </c>
      <c r="P18" s="89">
        <v>0</v>
      </c>
      <c r="Q18" s="90">
        <f>O18+P18</f>
        <v>1</v>
      </c>
      <c r="R18" s="80">
        <f>IFERROR(Q18/N18,"-")</f>
        <v>0.022222222222222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83</v>
      </c>
      <c r="C19" s="184" t="s">
        <v>58</v>
      </c>
      <c r="D19" s="184"/>
      <c r="E19" s="184" t="s">
        <v>71</v>
      </c>
      <c r="F19" s="184" t="s">
        <v>72</v>
      </c>
      <c r="G19" s="184" t="s">
        <v>66</v>
      </c>
      <c r="H19" s="87"/>
      <c r="I19" s="87"/>
      <c r="J19" s="87"/>
      <c r="K19" s="176"/>
      <c r="L19" s="79">
        <v>18</v>
      </c>
      <c r="M19" s="79">
        <v>17</v>
      </c>
      <c r="N19" s="79">
        <v>2</v>
      </c>
      <c r="O19" s="88">
        <v>1</v>
      </c>
      <c r="P19" s="89">
        <v>0</v>
      </c>
      <c r="Q19" s="90">
        <f>O19+P19</f>
        <v>1</v>
      </c>
      <c r="R19" s="80">
        <f>IFERROR(Q19/N19,"-")</f>
        <v>0.5</v>
      </c>
      <c r="S19" s="79">
        <v>0</v>
      </c>
      <c r="T19" s="79">
        <v>1</v>
      </c>
      <c r="U19" s="80">
        <f>IFERROR(T19/(Q19),"-")</f>
        <v>1</v>
      </c>
      <c r="V19" s="81"/>
      <c r="W19" s="82">
        <v>1</v>
      </c>
      <c r="X19" s="80">
        <f>IF(Q19=0,"-",W19/Q19)</f>
        <v>1</v>
      </c>
      <c r="Y19" s="181">
        <v>1000</v>
      </c>
      <c r="Z19" s="182">
        <f>IFERROR(Y19/Q19,"-")</f>
        <v>1000</v>
      </c>
      <c r="AA19" s="182">
        <f>IFERROR(Y19/W19,"-")</f>
        <v>1000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1</v>
      </c>
      <c r="BQ19" s="118">
        <v>1</v>
      </c>
      <c r="BR19" s="119">
        <f>IFERROR(BQ19/BO19,"-")</f>
        <v>1</v>
      </c>
      <c r="BS19" s="120">
        <v>1000</v>
      </c>
      <c r="BT19" s="121">
        <f>IFERROR(BS19/BO19,"-")</f>
        <v>1000</v>
      </c>
      <c r="BU19" s="122">
        <v>1</v>
      </c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1000</v>
      </c>
      <c r="CR19" s="138">
        <v>1000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84</v>
      </c>
      <c r="C20" s="184" t="s">
        <v>58</v>
      </c>
      <c r="D20" s="184"/>
      <c r="E20" s="184" t="s">
        <v>71</v>
      </c>
      <c r="F20" s="184" t="s">
        <v>72</v>
      </c>
      <c r="G20" s="184" t="s">
        <v>61</v>
      </c>
      <c r="H20" s="87" t="s">
        <v>78</v>
      </c>
      <c r="I20" s="87" t="s">
        <v>68</v>
      </c>
      <c r="J20" s="87"/>
      <c r="K20" s="176"/>
      <c r="L20" s="79">
        <v>6</v>
      </c>
      <c r="M20" s="79">
        <v>0</v>
      </c>
      <c r="N20" s="79">
        <v>49</v>
      </c>
      <c r="O20" s="88">
        <v>2</v>
      </c>
      <c r="P20" s="89">
        <v>0</v>
      </c>
      <c r="Q20" s="90">
        <f>O20+P20</f>
        <v>2</v>
      </c>
      <c r="R20" s="80">
        <f>IFERROR(Q20/N20,"-")</f>
        <v>0.040816326530612</v>
      </c>
      <c r="S20" s="79">
        <v>0</v>
      </c>
      <c r="T20" s="79">
        <v>1</v>
      </c>
      <c r="U20" s="80">
        <f>IFERROR(T20/(Q20),"-")</f>
        <v>0.5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0.5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85</v>
      </c>
      <c r="C21" s="184" t="s">
        <v>58</v>
      </c>
      <c r="D21" s="184"/>
      <c r="E21" s="184" t="s">
        <v>71</v>
      </c>
      <c r="F21" s="184" t="s">
        <v>72</v>
      </c>
      <c r="G21" s="184" t="s">
        <v>66</v>
      </c>
      <c r="H21" s="87"/>
      <c r="I21" s="87"/>
      <c r="J21" s="87"/>
      <c r="K21" s="176"/>
      <c r="L21" s="79">
        <v>29</v>
      </c>
      <c r="M21" s="79">
        <v>24</v>
      </c>
      <c r="N21" s="79">
        <v>18</v>
      </c>
      <c r="O21" s="88">
        <v>1</v>
      </c>
      <c r="P21" s="89">
        <v>0</v>
      </c>
      <c r="Q21" s="90">
        <f>O21+P21</f>
        <v>1</v>
      </c>
      <c r="R21" s="80">
        <f>IFERROR(Q21/N21,"-")</f>
        <v>0.055555555555556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2.3035714285714</v>
      </c>
      <c r="B22" s="184" t="s">
        <v>86</v>
      </c>
      <c r="C22" s="184" t="s">
        <v>58</v>
      </c>
      <c r="D22" s="184"/>
      <c r="E22" s="184" t="s">
        <v>87</v>
      </c>
      <c r="F22" s="184" t="s">
        <v>88</v>
      </c>
      <c r="G22" s="184" t="s">
        <v>61</v>
      </c>
      <c r="H22" s="87" t="s">
        <v>89</v>
      </c>
      <c r="I22" s="87" t="s">
        <v>90</v>
      </c>
      <c r="J22" s="87"/>
      <c r="K22" s="176">
        <v>280000</v>
      </c>
      <c r="L22" s="79">
        <v>4</v>
      </c>
      <c r="M22" s="79">
        <v>0</v>
      </c>
      <c r="N22" s="79">
        <v>25</v>
      </c>
      <c r="O22" s="88">
        <v>1</v>
      </c>
      <c r="P22" s="89">
        <v>0</v>
      </c>
      <c r="Q22" s="90">
        <f>O22+P22</f>
        <v>1</v>
      </c>
      <c r="R22" s="80">
        <f>IFERROR(Q22/N22,"-")</f>
        <v>0.04</v>
      </c>
      <c r="S22" s="79">
        <v>0</v>
      </c>
      <c r="T22" s="79">
        <v>1</v>
      </c>
      <c r="U22" s="80">
        <f>IFERROR(T22/(Q22),"-")</f>
        <v>1</v>
      </c>
      <c r="V22" s="81">
        <f>IFERROR(K22/SUM(Q22:Q29),"-")</f>
        <v>12727.272727273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SUM(Y22:Y29)-SUM(K22:K29)</f>
        <v>365000</v>
      </c>
      <c r="AC22" s="83">
        <f>SUM(Y22:Y29)/SUM(K22:K29)</f>
        <v>2.3035714285714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91</v>
      </c>
      <c r="C23" s="184" t="s">
        <v>58</v>
      </c>
      <c r="D23" s="184"/>
      <c r="E23" s="184" t="s">
        <v>87</v>
      </c>
      <c r="F23" s="184" t="s">
        <v>88</v>
      </c>
      <c r="G23" s="184" t="s">
        <v>66</v>
      </c>
      <c r="H23" s="87"/>
      <c r="I23" s="87"/>
      <c r="J23" s="87"/>
      <c r="K23" s="176"/>
      <c r="L23" s="79">
        <v>19</v>
      </c>
      <c r="M23" s="79">
        <v>13</v>
      </c>
      <c r="N23" s="79">
        <v>12</v>
      </c>
      <c r="O23" s="88">
        <v>3</v>
      </c>
      <c r="P23" s="89">
        <v>0</v>
      </c>
      <c r="Q23" s="90">
        <f>O23+P23</f>
        <v>3</v>
      </c>
      <c r="R23" s="80">
        <f>IFERROR(Q23/N23,"-")</f>
        <v>0.25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0.33333333333333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2</v>
      </c>
      <c r="BY23" s="124">
        <f>IF(Q23=0,"",IF(BX23=0,"",(BX23/Q23)))</f>
        <v>0.66666666666667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92</v>
      </c>
      <c r="C24" s="184" t="s">
        <v>58</v>
      </c>
      <c r="D24" s="184"/>
      <c r="E24" s="184" t="s">
        <v>93</v>
      </c>
      <c r="F24" s="184" t="s">
        <v>60</v>
      </c>
      <c r="G24" s="184" t="s">
        <v>61</v>
      </c>
      <c r="H24" s="87" t="s">
        <v>89</v>
      </c>
      <c r="I24" s="87" t="s">
        <v>90</v>
      </c>
      <c r="J24" s="87"/>
      <c r="K24" s="176"/>
      <c r="L24" s="79">
        <v>12</v>
      </c>
      <c r="M24" s="79">
        <v>0</v>
      </c>
      <c r="N24" s="79">
        <v>26</v>
      </c>
      <c r="O24" s="88">
        <v>2</v>
      </c>
      <c r="P24" s="89">
        <v>0</v>
      </c>
      <c r="Q24" s="90">
        <f>O24+P24</f>
        <v>2</v>
      </c>
      <c r="R24" s="80">
        <f>IFERROR(Q24/N24,"-")</f>
        <v>0.076923076923077</v>
      </c>
      <c r="S24" s="79">
        <v>0</v>
      </c>
      <c r="T24" s="79">
        <v>1</v>
      </c>
      <c r="U24" s="80">
        <f>IFERROR(T24/(Q24),"-")</f>
        <v>0.5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94</v>
      </c>
      <c r="C25" s="184" t="s">
        <v>58</v>
      </c>
      <c r="D25" s="184"/>
      <c r="E25" s="184" t="s">
        <v>93</v>
      </c>
      <c r="F25" s="184" t="s">
        <v>60</v>
      </c>
      <c r="G25" s="184" t="s">
        <v>66</v>
      </c>
      <c r="H25" s="87"/>
      <c r="I25" s="87"/>
      <c r="J25" s="87"/>
      <c r="K25" s="176"/>
      <c r="L25" s="79">
        <v>19</v>
      </c>
      <c r="M25" s="79">
        <v>13</v>
      </c>
      <c r="N25" s="79">
        <v>5</v>
      </c>
      <c r="O25" s="88">
        <v>4</v>
      </c>
      <c r="P25" s="89">
        <v>0</v>
      </c>
      <c r="Q25" s="90">
        <f>O25+P25</f>
        <v>4</v>
      </c>
      <c r="R25" s="80">
        <f>IFERROR(Q25/N25,"-")</f>
        <v>0.8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0.25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95</v>
      </c>
      <c r="C26" s="184" t="s">
        <v>58</v>
      </c>
      <c r="D26" s="184"/>
      <c r="E26" s="184" t="s">
        <v>96</v>
      </c>
      <c r="F26" s="184" t="s">
        <v>97</v>
      </c>
      <c r="G26" s="184" t="s">
        <v>61</v>
      </c>
      <c r="H26" s="87" t="s">
        <v>89</v>
      </c>
      <c r="I26" s="87" t="s">
        <v>90</v>
      </c>
      <c r="J26" s="87"/>
      <c r="K26" s="176"/>
      <c r="L26" s="79">
        <v>8</v>
      </c>
      <c r="M26" s="79">
        <v>0</v>
      </c>
      <c r="N26" s="79">
        <v>31</v>
      </c>
      <c r="O26" s="88">
        <v>3</v>
      </c>
      <c r="P26" s="89">
        <v>0</v>
      </c>
      <c r="Q26" s="90">
        <f>O26+P26</f>
        <v>3</v>
      </c>
      <c r="R26" s="80">
        <f>IFERROR(Q26/N26,"-")</f>
        <v>0.096774193548387</v>
      </c>
      <c r="S26" s="79">
        <v>0</v>
      </c>
      <c r="T26" s="79">
        <v>1</v>
      </c>
      <c r="U26" s="80">
        <f>IFERROR(T26/(Q26),"-")</f>
        <v>0.33333333333333</v>
      </c>
      <c r="V26" s="81"/>
      <c r="W26" s="82">
        <v>1</v>
      </c>
      <c r="X26" s="80">
        <f>IF(Q26=0,"-",W26/Q26)</f>
        <v>0.33333333333333</v>
      </c>
      <c r="Y26" s="181">
        <v>3000</v>
      </c>
      <c r="Z26" s="182">
        <f>IFERROR(Y26/Q26,"-")</f>
        <v>1000</v>
      </c>
      <c r="AA26" s="182">
        <f>IFERROR(Y26/W26,"-")</f>
        <v>3000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0.33333333333333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>
        <v>1</v>
      </c>
      <c r="BR26" s="119">
        <f>IFERROR(BQ26/BO26,"-")</f>
        <v>0.5</v>
      </c>
      <c r="BS26" s="120">
        <v>3000</v>
      </c>
      <c r="BT26" s="121">
        <f>IFERROR(BS26/BO26,"-")</f>
        <v>1500</v>
      </c>
      <c r="BU26" s="122">
        <v>1</v>
      </c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3000</v>
      </c>
      <c r="CR26" s="138">
        <v>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98</v>
      </c>
      <c r="C27" s="184" t="s">
        <v>58</v>
      </c>
      <c r="D27" s="184"/>
      <c r="E27" s="184" t="s">
        <v>96</v>
      </c>
      <c r="F27" s="184" t="s">
        <v>97</v>
      </c>
      <c r="G27" s="184" t="s">
        <v>66</v>
      </c>
      <c r="H27" s="87"/>
      <c r="I27" s="87"/>
      <c r="J27" s="87"/>
      <c r="K27" s="176"/>
      <c r="L27" s="79">
        <v>52</v>
      </c>
      <c r="M27" s="79">
        <v>21</v>
      </c>
      <c r="N27" s="79">
        <v>30</v>
      </c>
      <c r="O27" s="88">
        <v>4</v>
      </c>
      <c r="P27" s="89">
        <v>0</v>
      </c>
      <c r="Q27" s="90">
        <f>O27+P27</f>
        <v>4</v>
      </c>
      <c r="R27" s="80">
        <f>IFERROR(Q27/N27,"-")</f>
        <v>0.13333333333333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0.25</v>
      </c>
      <c r="Y27" s="181">
        <v>642000</v>
      </c>
      <c r="Z27" s="182">
        <f>IFERROR(Y27/Q27,"-")</f>
        <v>160500</v>
      </c>
      <c r="AA27" s="182">
        <f>IFERROR(Y27/W27,"-")</f>
        <v>642000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0.5</v>
      </c>
      <c r="BQ27" s="118">
        <v>1</v>
      </c>
      <c r="BR27" s="119">
        <f>IFERROR(BQ27/BO27,"-")</f>
        <v>0.5</v>
      </c>
      <c r="BS27" s="120">
        <v>642000</v>
      </c>
      <c r="BT27" s="121">
        <f>IFERROR(BS27/BO27,"-")</f>
        <v>321000</v>
      </c>
      <c r="BU27" s="122"/>
      <c r="BV27" s="122"/>
      <c r="BW27" s="122">
        <v>1</v>
      </c>
      <c r="BX27" s="123">
        <v>2</v>
      </c>
      <c r="BY27" s="124">
        <f>IF(Q27=0,"",IF(BX27=0,"",(BX27/Q27)))</f>
        <v>0.5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642000</v>
      </c>
      <c r="CR27" s="138">
        <v>642000</v>
      </c>
      <c r="CS27" s="138"/>
      <c r="CT27" s="139" t="str">
        <f>IF(AND(CR27=0,CS27=0),"",IF(AND(CR27&lt;=100000,CS27&lt;=100000),"",IF(CR27/CQ27&gt;0.7,"男高",IF(CS27/CQ27&gt;0.7,"女高",""))))</f>
        <v>男高</v>
      </c>
    </row>
    <row r="28" spans="1:99">
      <c r="A28" s="78"/>
      <c r="B28" s="184" t="s">
        <v>99</v>
      </c>
      <c r="C28" s="184" t="s">
        <v>58</v>
      </c>
      <c r="D28" s="184"/>
      <c r="E28" s="184" t="s">
        <v>100</v>
      </c>
      <c r="F28" s="184" t="s">
        <v>101</v>
      </c>
      <c r="G28" s="184" t="s">
        <v>61</v>
      </c>
      <c r="H28" s="87" t="s">
        <v>89</v>
      </c>
      <c r="I28" s="87" t="s">
        <v>90</v>
      </c>
      <c r="J28" s="87"/>
      <c r="K28" s="176"/>
      <c r="L28" s="79">
        <v>20</v>
      </c>
      <c r="M28" s="79">
        <v>0</v>
      </c>
      <c r="N28" s="79">
        <v>42</v>
      </c>
      <c r="O28" s="88">
        <v>4</v>
      </c>
      <c r="P28" s="89">
        <v>0</v>
      </c>
      <c r="Q28" s="90">
        <f>O28+P28</f>
        <v>4</v>
      </c>
      <c r="R28" s="80">
        <f>IFERROR(Q28/N28,"-")</f>
        <v>0.095238095238095</v>
      </c>
      <c r="S28" s="79">
        <v>0</v>
      </c>
      <c r="T28" s="79">
        <v>1</v>
      </c>
      <c r="U28" s="80">
        <f>IFERROR(T28/(Q28),"-")</f>
        <v>0.25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2</v>
      </c>
      <c r="BP28" s="117">
        <f>IF(Q28=0,"",IF(BO28=0,"",(BO28/Q28)))</f>
        <v>0.5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2</v>
      </c>
      <c r="BY28" s="124">
        <f>IF(Q28=0,"",IF(BX28=0,"",(BX28/Q28)))</f>
        <v>0.5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102</v>
      </c>
      <c r="C29" s="184" t="s">
        <v>58</v>
      </c>
      <c r="D29" s="184"/>
      <c r="E29" s="184" t="s">
        <v>100</v>
      </c>
      <c r="F29" s="184" t="s">
        <v>101</v>
      </c>
      <c r="G29" s="184" t="s">
        <v>66</v>
      </c>
      <c r="H29" s="87"/>
      <c r="I29" s="87"/>
      <c r="J29" s="87"/>
      <c r="K29" s="176"/>
      <c r="L29" s="79">
        <v>20</v>
      </c>
      <c r="M29" s="79">
        <v>13</v>
      </c>
      <c r="N29" s="79">
        <v>0</v>
      </c>
      <c r="O29" s="88">
        <v>1</v>
      </c>
      <c r="P29" s="89">
        <v>0</v>
      </c>
      <c r="Q29" s="90">
        <f>O29+P29</f>
        <v>1</v>
      </c>
      <c r="R29" s="80" t="str">
        <f>IFERROR(Q29/N29,"-")</f>
        <v>-</v>
      </c>
      <c r="S29" s="79">
        <v>0</v>
      </c>
      <c r="T29" s="79">
        <v>1</v>
      </c>
      <c r="U29" s="80">
        <f>IFERROR(T29/(Q29),"-")</f>
        <v>1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0.22</v>
      </c>
      <c r="B30" s="184" t="s">
        <v>103</v>
      </c>
      <c r="C30" s="184" t="s">
        <v>58</v>
      </c>
      <c r="D30" s="184"/>
      <c r="E30" s="184" t="s">
        <v>87</v>
      </c>
      <c r="F30" s="184" t="s">
        <v>88</v>
      </c>
      <c r="G30" s="184" t="s">
        <v>61</v>
      </c>
      <c r="H30" s="87" t="s">
        <v>104</v>
      </c>
      <c r="I30" s="87" t="s">
        <v>105</v>
      </c>
      <c r="J30" s="87" t="s">
        <v>106</v>
      </c>
      <c r="K30" s="176">
        <v>500000</v>
      </c>
      <c r="L30" s="79">
        <v>18</v>
      </c>
      <c r="M30" s="79">
        <v>0</v>
      </c>
      <c r="N30" s="79">
        <v>78</v>
      </c>
      <c r="O30" s="88">
        <v>6</v>
      </c>
      <c r="P30" s="89">
        <v>0</v>
      </c>
      <c r="Q30" s="90">
        <f>O30+P30</f>
        <v>6</v>
      </c>
      <c r="R30" s="80">
        <f>IFERROR(Q30/N30,"-")</f>
        <v>0.076923076923077</v>
      </c>
      <c r="S30" s="79">
        <v>0</v>
      </c>
      <c r="T30" s="79">
        <v>3</v>
      </c>
      <c r="U30" s="80">
        <f>IFERROR(T30/(Q30),"-")</f>
        <v>0.5</v>
      </c>
      <c r="V30" s="81">
        <f>IFERROR(K30/SUM(Q30:Q35),"-")</f>
        <v>15151.515151515</v>
      </c>
      <c r="W30" s="82">
        <v>2</v>
      </c>
      <c r="X30" s="80">
        <f>IF(Q30=0,"-",W30/Q30)</f>
        <v>0.33333333333333</v>
      </c>
      <c r="Y30" s="181">
        <v>32000</v>
      </c>
      <c r="Z30" s="182">
        <f>IFERROR(Y30/Q30,"-")</f>
        <v>5333.3333333333</v>
      </c>
      <c r="AA30" s="182">
        <f>IFERROR(Y30/W30,"-")</f>
        <v>16000</v>
      </c>
      <c r="AB30" s="176">
        <f>SUM(Y30:Y35)-SUM(K30:K35)</f>
        <v>-390000</v>
      </c>
      <c r="AC30" s="83">
        <f>SUM(Y30:Y35)/SUM(K30:K35)</f>
        <v>0.22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0.33333333333333</v>
      </c>
      <c r="BH30" s="109">
        <v>1</v>
      </c>
      <c r="BI30" s="111">
        <f>IFERROR(BH30/BF30,"-")</f>
        <v>0.5</v>
      </c>
      <c r="BJ30" s="112">
        <v>29000</v>
      </c>
      <c r="BK30" s="113">
        <f>IFERROR(BJ30/BF30,"-")</f>
        <v>14500</v>
      </c>
      <c r="BL30" s="114"/>
      <c r="BM30" s="114"/>
      <c r="BN30" s="114">
        <v>1</v>
      </c>
      <c r="BO30" s="116">
        <v>3</v>
      </c>
      <c r="BP30" s="117">
        <f>IF(Q30=0,"",IF(BO30=0,"",(BO30/Q30)))</f>
        <v>0.5</v>
      </c>
      <c r="BQ30" s="118">
        <v>1</v>
      </c>
      <c r="BR30" s="119">
        <f>IFERROR(BQ30/BO30,"-")</f>
        <v>0.33333333333333</v>
      </c>
      <c r="BS30" s="120">
        <v>3000</v>
      </c>
      <c r="BT30" s="121">
        <f>IFERROR(BS30/BO30,"-")</f>
        <v>1000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>
        <v>1</v>
      </c>
      <c r="CH30" s="131">
        <f>IF(Q30=0,"",IF(CG30=0,"",(CG30/Q30)))</f>
        <v>0.16666666666667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2</v>
      </c>
      <c r="CQ30" s="138">
        <v>32000</v>
      </c>
      <c r="CR30" s="138">
        <v>29000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107</v>
      </c>
      <c r="C31" s="184" t="s">
        <v>58</v>
      </c>
      <c r="D31" s="184"/>
      <c r="E31" s="184" t="s">
        <v>87</v>
      </c>
      <c r="F31" s="184" t="s">
        <v>88</v>
      </c>
      <c r="G31" s="184" t="s">
        <v>66</v>
      </c>
      <c r="H31" s="87"/>
      <c r="I31" s="87"/>
      <c r="J31" s="87"/>
      <c r="K31" s="176"/>
      <c r="L31" s="79">
        <v>77</v>
      </c>
      <c r="M31" s="79">
        <v>13</v>
      </c>
      <c r="N31" s="79">
        <v>0</v>
      </c>
      <c r="O31" s="88">
        <v>3</v>
      </c>
      <c r="P31" s="89">
        <v>0</v>
      </c>
      <c r="Q31" s="90">
        <f>O31+P31</f>
        <v>3</v>
      </c>
      <c r="R31" s="80" t="str">
        <f>IFERROR(Q31/N31,"-")</f>
        <v>-</v>
      </c>
      <c r="S31" s="79">
        <v>1</v>
      </c>
      <c r="T31" s="79">
        <v>0</v>
      </c>
      <c r="U31" s="80">
        <f>IFERROR(T31/(Q31),"-")</f>
        <v>0</v>
      </c>
      <c r="V31" s="81"/>
      <c r="W31" s="82">
        <v>1</v>
      </c>
      <c r="X31" s="80">
        <f>IF(Q31=0,"-",W31/Q31)</f>
        <v>0.33333333333333</v>
      </c>
      <c r="Y31" s="181">
        <v>5000</v>
      </c>
      <c r="Z31" s="182">
        <f>IFERROR(Y31/Q31,"-")</f>
        <v>1666.6666666667</v>
      </c>
      <c r="AA31" s="182">
        <f>IFERROR(Y31/W31,"-")</f>
        <v>5000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0.33333333333333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0.66666666666667</v>
      </c>
      <c r="BQ31" s="118">
        <v>1</v>
      </c>
      <c r="BR31" s="119">
        <f>IFERROR(BQ31/BO31,"-")</f>
        <v>0.5</v>
      </c>
      <c r="BS31" s="120">
        <v>5000</v>
      </c>
      <c r="BT31" s="121">
        <f>IFERROR(BS31/BO31,"-")</f>
        <v>2500</v>
      </c>
      <c r="BU31" s="122">
        <v>1</v>
      </c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5000</v>
      </c>
      <c r="CR31" s="138">
        <v>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108</v>
      </c>
      <c r="C32" s="184" t="s">
        <v>58</v>
      </c>
      <c r="D32" s="184"/>
      <c r="E32" s="184" t="s">
        <v>93</v>
      </c>
      <c r="F32" s="184" t="s">
        <v>109</v>
      </c>
      <c r="G32" s="184" t="s">
        <v>61</v>
      </c>
      <c r="H32" s="87"/>
      <c r="I32" s="87" t="s">
        <v>105</v>
      </c>
      <c r="J32" s="87"/>
      <c r="K32" s="176"/>
      <c r="L32" s="79">
        <v>10</v>
      </c>
      <c r="M32" s="79">
        <v>0</v>
      </c>
      <c r="N32" s="79">
        <v>45</v>
      </c>
      <c r="O32" s="88">
        <v>6</v>
      </c>
      <c r="P32" s="89">
        <v>0</v>
      </c>
      <c r="Q32" s="90">
        <f>O32+P32</f>
        <v>6</v>
      </c>
      <c r="R32" s="80">
        <f>IFERROR(Q32/N32,"-")</f>
        <v>0.13333333333333</v>
      </c>
      <c r="S32" s="79">
        <v>0</v>
      </c>
      <c r="T32" s="79">
        <v>2</v>
      </c>
      <c r="U32" s="80">
        <f>IFERROR(T32/(Q32),"-")</f>
        <v>0.33333333333333</v>
      </c>
      <c r="V32" s="81"/>
      <c r="W32" s="82">
        <v>1</v>
      </c>
      <c r="X32" s="80">
        <f>IF(Q32=0,"-",W32/Q32)</f>
        <v>0.16666666666667</v>
      </c>
      <c r="Y32" s="181">
        <v>28000</v>
      </c>
      <c r="Z32" s="182">
        <f>IFERROR(Y32/Q32,"-")</f>
        <v>4666.6666666667</v>
      </c>
      <c r="AA32" s="182">
        <f>IFERROR(Y32/W32,"-")</f>
        <v>28000</v>
      </c>
      <c r="AB32" s="176"/>
      <c r="AC32" s="83"/>
      <c r="AD32" s="77"/>
      <c r="AE32" s="91">
        <v>1</v>
      </c>
      <c r="AF32" s="92">
        <f>IF(Q32=0,"",IF(AE32=0,"",(AE32/Q32)))</f>
        <v>0.16666666666667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0.16666666666667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4</v>
      </c>
      <c r="BP32" s="117">
        <f>IF(Q32=0,"",IF(BO32=0,"",(BO32/Q32)))</f>
        <v>0.66666666666667</v>
      </c>
      <c r="BQ32" s="118">
        <v>1</v>
      </c>
      <c r="BR32" s="119">
        <f>IFERROR(BQ32/BO32,"-")</f>
        <v>0.25</v>
      </c>
      <c r="BS32" s="120">
        <v>28000</v>
      </c>
      <c r="BT32" s="121">
        <f>IFERROR(BS32/BO32,"-")</f>
        <v>7000</v>
      </c>
      <c r="BU32" s="122"/>
      <c r="BV32" s="122"/>
      <c r="BW32" s="122">
        <v>1</v>
      </c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28000</v>
      </c>
      <c r="CR32" s="138">
        <v>28000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110</v>
      </c>
      <c r="C33" s="184" t="s">
        <v>58</v>
      </c>
      <c r="D33" s="184"/>
      <c r="E33" s="184" t="s">
        <v>93</v>
      </c>
      <c r="F33" s="184" t="s">
        <v>109</v>
      </c>
      <c r="G33" s="184" t="s">
        <v>66</v>
      </c>
      <c r="H33" s="87"/>
      <c r="I33" s="87"/>
      <c r="J33" s="87"/>
      <c r="K33" s="176"/>
      <c r="L33" s="79">
        <v>26</v>
      </c>
      <c r="M33" s="79">
        <v>13</v>
      </c>
      <c r="N33" s="79">
        <v>1</v>
      </c>
      <c r="O33" s="88">
        <v>3</v>
      </c>
      <c r="P33" s="89">
        <v>0</v>
      </c>
      <c r="Q33" s="90">
        <f>O33+P33</f>
        <v>3</v>
      </c>
      <c r="R33" s="80">
        <f>IFERROR(Q33/N33,"-")</f>
        <v>3</v>
      </c>
      <c r="S33" s="79">
        <v>0</v>
      </c>
      <c r="T33" s="79">
        <v>1</v>
      </c>
      <c r="U33" s="80">
        <f>IFERROR(T33/(Q33),"-")</f>
        <v>0.33333333333333</v>
      </c>
      <c r="V33" s="81"/>
      <c r="W33" s="82">
        <v>1</v>
      </c>
      <c r="X33" s="80">
        <f>IF(Q33=0,"-",W33/Q33)</f>
        <v>0.33333333333333</v>
      </c>
      <c r="Y33" s="181">
        <v>5000</v>
      </c>
      <c r="Z33" s="182">
        <f>IFERROR(Y33/Q33,"-")</f>
        <v>1666.6666666667</v>
      </c>
      <c r="AA33" s="182">
        <f>IFERROR(Y33/W33,"-")</f>
        <v>5000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3</v>
      </c>
      <c r="BY33" s="124">
        <f>IF(Q33=0,"",IF(BX33=0,"",(BX33/Q33)))</f>
        <v>1</v>
      </c>
      <c r="BZ33" s="125">
        <v>1</v>
      </c>
      <c r="CA33" s="126">
        <f>IFERROR(BZ33/BX33,"-")</f>
        <v>0.33333333333333</v>
      </c>
      <c r="CB33" s="127">
        <v>5000</v>
      </c>
      <c r="CC33" s="128">
        <f>IFERROR(CB33/BX33,"-")</f>
        <v>1666.6666666667</v>
      </c>
      <c r="CD33" s="129">
        <v>1</v>
      </c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5000</v>
      </c>
      <c r="CR33" s="138">
        <v>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111</v>
      </c>
      <c r="C34" s="184" t="s">
        <v>58</v>
      </c>
      <c r="D34" s="184"/>
      <c r="E34" s="184" t="s">
        <v>96</v>
      </c>
      <c r="F34" s="184" t="s">
        <v>112</v>
      </c>
      <c r="G34" s="184" t="s">
        <v>61</v>
      </c>
      <c r="H34" s="87"/>
      <c r="I34" s="87" t="s">
        <v>105</v>
      </c>
      <c r="J34" s="87"/>
      <c r="K34" s="176"/>
      <c r="L34" s="79">
        <v>29</v>
      </c>
      <c r="M34" s="79">
        <v>0</v>
      </c>
      <c r="N34" s="79">
        <v>59</v>
      </c>
      <c r="O34" s="88">
        <v>10</v>
      </c>
      <c r="P34" s="89">
        <v>0</v>
      </c>
      <c r="Q34" s="90">
        <f>O34+P34</f>
        <v>10</v>
      </c>
      <c r="R34" s="80">
        <f>IFERROR(Q34/N34,"-")</f>
        <v>0.16949152542373</v>
      </c>
      <c r="S34" s="79">
        <v>1</v>
      </c>
      <c r="T34" s="79">
        <v>3</v>
      </c>
      <c r="U34" s="80">
        <f>IFERROR(T34/(Q34),"-")</f>
        <v>0.3</v>
      </c>
      <c r="V34" s="81"/>
      <c r="W34" s="82">
        <v>3</v>
      </c>
      <c r="X34" s="80">
        <f>IF(Q34=0,"-",W34/Q34)</f>
        <v>0.3</v>
      </c>
      <c r="Y34" s="181">
        <v>40000</v>
      </c>
      <c r="Z34" s="182">
        <f>IFERROR(Y34/Q34,"-")</f>
        <v>4000</v>
      </c>
      <c r="AA34" s="182">
        <f>IFERROR(Y34/W34,"-")</f>
        <v>13333.333333333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2</v>
      </c>
      <c r="BG34" s="110">
        <f>IF(Q34=0,"",IF(BF34=0,"",(BF34/Q34)))</f>
        <v>0.2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6</v>
      </c>
      <c r="BP34" s="117">
        <f>IF(Q34=0,"",IF(BO34=0,"",(BO34/Q34)))</f>
        <v>0.6</v>
      </c>
      <c r="BQ34" s="118">
        <v>2</v>
      </c>
      <c r="BR34" s="119">
        <f>IFERROR(BQ34/BO34,"-")</f>
        <v>0.33333333333333</v>
      </c>
      <c r="BS34" s="120">
        <v>39000</v>
      </c>
      <c r="BT34" s="121">
        <f>IFERROR(BS34/BO34,"-")</f>
        <v>6500</v>
      </c>
      <c r="BU34" s="122">
        <v>1</v>
      </c>
      <c r="BV34" s="122"/>
      <c r="BW34" s="122">
        <v>1</v>
      </c>
      <c r="BX34" s="123">
        <v>1</v>
      </c>
      <c r="BY34" s="124">
        <f>IF(Q34=0,"",IF(BX34=0,"",(BX34/Q34)))</f>
        <v>0.1</v>
      </c>
      <c r="BZ34" s="125">
        <v>1</v>
      </c>
      <c r="CA34" s="126">
        <f>IFERROR(BZ34/BX34,"-")</f>
        <v>1</v>
      </c>
      <c r="CB34" s="127">
        <v>1000</v>
      </c>
      <c r="CC34" s="128">
        <f>IFERROR(CB34/BX34,"-")</f>
        <v>1000</v>
      </c>
      <c r="CD34" s="129">
        <v>1</v>
      </c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3</v>
      </c>
      <c r="CQ34" s="138">
        <v>40000</v>
      </c>
      <c r="CR34" s="138">
        <v>34000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113</v>
      </c>
      <c r="C35" s="184" t="s">
        <v>58</v>
      </c>
      <c r="D35" s="184"/>
      <c r="E35" s="184" t="s">
        <v>96</v>
      </c>
      <c r="F35" s="184" t="s">
        <v>112</v>
      </c>
      <c r="G35" s="184" t="s">
        <v>66</v>
      </c>
      <c r="H35" s="87"/>
      <c r="I35" s="87"/>
      <c r="J35" s="87"/>
      <c r="K35" s="176"/>
      <c r="L35" s="79">
        <v>31</v>
      </c>
      <c r="M35" s="79">
        <v>22</v>
      </c>
      <c r="N35" s="79">
        <v>7</v>
      </c>
      <c r="O35" s="88">
        <v>5</v>
      </c>
      <c r="P35" s="89">
        <v>0</v>
      </c>
      <c r="Q35" s="90">
        <f>O35+P35</f>
        <v>5</v>
      </c>
      <c r="R35" s="80">
        <f>IFERROR(Q35/N35,"-")</f>
        <v>0.71428571428571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0.2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0.4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0.4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0.05</v>
      </c>
      <c r="B36" s="184" t="s">
        <v>114</v>
      </c>
      <c r="C36" s="184" t="s">
        <v>58</v>
      </c>
      <c r="D36" s="184"/>
      <c r="E36" s="184" t="s">
        <v>115</v>
      </c>
      <c r="F36" s="184" t="s">
        <v>116</v>
      </c>
      <c r="G36" s="184" t="s">
        <v>61</v>
      </c>
      <c r="H36" s="87" t="s">
        <v>117</v>
      </c>
      <c r="I36" s="87" t="s">
        <v>118</v>
      </c>
      <c r="J36" s="87" t="s">
        <v>119</v>
      </c>
      <c r="K36" s="176">
        <v>300000</v>
      </c>
      <c r="L36" s="79">
        <v>8</v>
      </c>
      <c r="M36" s="79">
        <v>0</v>
      </c>
      <c r="N36" s="79">
        <v>66</v>
      </c>
      <c r="O36" s="88">
        <v>4</v>
      </c>
      <c r="P36" s="89">
        <v>0</v>
      </c>
      <c r="Q36" s="90">
        <f>O36+P36</f>
        <v>4</v>
      </c>
      <c r="R36" s="80">
        <f>IFERROR(Q36/N36,"-")</f>
        <v>0.060606060606061</v>
      </c>
      <c r="S36" s="79">
        <v>0</v>
      </c>
      <c r="T36" s="79">
        <v>2</v>
      </c>
      <c r="U36" s="80">
        <f>IFERROR(T36/(Q36),"-")</f>
        <v>0.5</v>
      </c>
      <c r="V36" s="81">
        <f>IFERROR(K36/SUM(Q36:Q43),"-")</f>
        <v>23076.923076923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SUM(Y36:Y43)-SUM(K36:K43)</f>
        <v>-285000</v>
      </c>
      <c r="AC36" s="83">
        <f>SUM(Y36:Y43)/SUM(K36:K43)</f>
        <v>0.05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3</v>
      </c>
      <c r="BG36" s="110">
        <f>IF(Q36=0,"",IF(BF36=0,"",(BF36/Q36)))</f>
        <v>0.75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0.25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120</v>
      </c>
      <c r="C37" s="184" t="s">
        <v>58</v>
      </c>
      <c r="D37" s="184"/>
      <c r="E37" s="184" t="s">
        <v>115</v>
      </c>
      <c r="F37" s="184" t="s">
        <v>116</v>
      </c>
      <c r="G37" s="184" t="s">
        <v>66</v>
      </c>
      <c r="H37" s="87"/>
      <c r="I37" s="87"/>
      <c r="J37" s="87"/>
      <c r="K37" s="176"/>
      <c r="L37" s="79">
        <v>61</v>
      </c>
      <c r="M37" s="79">
        <v>27</v>
      </c>
      <c r="N37" s="79">
        <v>10</v>
      </c>
      <c r="O37" s="88">
        <v>3</v>
      </c>
      <c r="P37" s="89">
        <v>0</v>
      </c>
      <c r="Q37" s="90">
        <f>O37+P37</f>
        <v>3</v>
      </c>
      <c r="R37" s="80">
        <f>IFERROR(Q37/N37,"-")</f>
        <v>0.3</v>
      </c>
      <c r="S37" s="79">
        <v>0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0.33333333333333</v>
      </c>
      <c r="Y37" s="181">
        <v>6000</v>
      </c>
      <c r="Z37" s="182">
        <f>IFERROR(Y37/Q37,"-")</f>
        <v>2000</v>
      </c>
      <c r="AA37" s="182">
        <f>IFERROR(Y37/W37,"-")</f>
        <v>6000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>
        <v>3</v>
      </c>
      <c r="BY37" s="124">
        <f>IF(Q37=0,"",IF(BX37=0,"",(BX37/Q37)))</f>
        <v>1</v>
      </c>
      <c r="BZ37" s="125">
        <v>1</v>
      </c>
      <c r="CA37" s="126">
        <f>IFERROR(BZ37/BX37,"-")</f>
        <v>0.33333333333333</v>
      </c>
      <c r="CB37" s="127">
        <v>6000</v>
      </c>
      <c r="CC37" s="128">
        <f>IFERROR(CB37/BX37,"-")</f>
        <v>2000</v>
      </c>
      <c r="CD37" s="129"/>
      <c r="CE37" s="129">
        <v>1</v>
      </c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6000</v>
      </c>
      <c r="CR37" s="138">
        <v>6000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121</v>
      </c>
      <c r="C38" s="184" t="s">
        <v>58</v>
      </c>
      <c r="D38" s="184"/>
      <c r="E38" s="184" t="s">
        <v>122</v>
      </c>
      <c r="F38" s="184" t="s">
        <v>123</v>
      </c>
      <c r="G38" s="184" t="s">
        <v>61</v>
      </c>
      <c r="H38" s="87"/>
      <c r="I38" s="87" t="s">
        <v>118</v>
      </c>
      <c r="J38" s="87"/>
      <c r="K38" s="176"/>
      <c r="L38" s="79">
        <v>1</v>
      </c>
      <c r="M38" s="79">
        <v>0</v>
      </c>
      <c r="N38" s="79">
        <v>60</v>
      </c>
      <c r="O38" s="88">
        <v>0</v>
      </c>
      <c r="P38" s="89">
        <v>0</v>
      </c>
      <c r="Q38" s="90">
        <f>O38+P38</f>
        <v>0</v>
      </c>
      <c r="R38" s="80">
        <f>IFERROR(Q38/N38,"-")</f>
        <v>0</v>
      </c>
      <c r="S38" s="79">
        <v>0</v>
      </c>
      <c r="T38" s="79">
        <v>0</v>
      </c>
      <c r="U38" s="80" t="str">
        <f>IFERROR(T38/(Q38),"-")</f>
        <v>-</v>
      </c>
      <c r="V38" s="81"/>
      <c r="W38" s="82">
        <v>0</v>
      </c>
      <c r="X38" s="80" t="str">
        <f>IF(Q38=0,"-",W38/Q38)</f>
        <v>-</v>
      </c>
      <c r="Y38" s="181">
        <v>0</v>
      </c>
      <c r="Z38" s="182" t="str">
        <f>IFERROR(Y38/Q38,"-")</f>
        <v>-</v>
      </c>
      <c r="AA38" s="182" t="str">
        <f>IFERROR(Y38/W38,"-")</f>
        <v>-</v>
      </c>
      <c r="AB38" s="176"/>
      <c r="AC38" s="83"/>
      <c r="AD38" s="77"/>
      <c r="AE38" s="91"/>
      <c r="AF38" s="92" t="str">
        <f>IF(Q38=0,"",IF(AE38=0,"",(AE38/Q38)))</f>
        <v/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 t="str">
        <f>IF(Q38=0,"",IF(AN38=0,"",(AN38/Q38)))</f>
        <v/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 t="str">
        <f>IF(Q38=0,"",IF(AW38=0,"",(AW38/Q38)))</f>
        <v/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 t="str">
        <f>IF(Q38=0,"",IF(BF38=0,"",(BF38/Q38)))</f>
        <v/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 t="str">
        <f>IF(Q38=0,"",IF(BO38=0,"",(BO38/Q38)))</f>
        <v/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 t="str">
        <f>IF(Q38=0,"",IF(BX38=0,"",(BX38/Q38)))</f>
        <v/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 t="str">
        <f>IF(Q38=0,"",IF(CG38=0,"",(CG38/Q38)))</f>
        <v/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124</v>
      </c>
      <c r="C39" s="184" t="s">
        <v>58</v>
      </c>
      <c r="D39" s="184"/>
      <c r="E39" s="184" t="s">
        <v>122</v>
      </c>
      <c r="F39" s="184" t="s">
        <v>123</v>
      </c>
      <c r="G39" s="184" t="s">
        <v>66</v>
      </c>
      <c r="H39" s="87"/>
      <c r="I39" s="87"/>
      <c r="J39" s="87"/>
      <c r="K39" s="176"/>
      <c r="L39" s="79">
        <v>74</v>
      </c>
      <c r="M39" s="79">
        <v>18</v>
      </c>
      <c r="N39" s="79">
        <v>2</v>
      </c>
      <c r="O39" s="88">
        <v>2</v>
      </c>
      <c r="P39" s="89">
        <v>0</v>
      </c>
      <c r="Q39" s="90">
        <f>O39+P39</f>
        <v>2</v>
      </c>
      <c r="R39" s="80">
        <f>IFERROR(Q39/N39,"-")</f>
        <v>1</v>
      </c>
      <c r="S39" s="79">
        <v>0</v>
      </c>
      <c r="T39" s="79">
        <v>0</v>
      </c>
      <c r="U39" s="80">
        <f>IFERROR(T39/(Q39),"-")</f>
        <v>0</v>
      </c>
      <c r="V39" s="81"/>
      <c r="W39" s="82">
        <v>1</v>
      </c>
      <c r="X39" s="80">
        <f>IF(Q39=0,"-",W39/Q39)</f>
        <v>0.5</v>
      </c>
      <c r="Y39" s="181">
        <v>1000</v>
      </c>
      <c r="Z39" s="182">
        <f>IFERROR(Y39/Q39,"-")</f>
        <v>500</v>
      </c>
      <c r="AA39" s="182">
        <f>IFERROR(Y39/W39,"-")</f>
        <v>1000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0.5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1</v>
      </c>
      <c r="BY39" s="124">
        <f>IF(Q39=0,"",IF(BX39=0,"",(BX39/Q39)))</f>
        <v>0.5</v>
      </c>
      <c r="BZ39" s="125">
        <v>1</v>
      </c>
      <c r="CA39" s="126">
        <f>IFERROR(BZ39/BX39,"-")</f>
        <v>1</v>
      </c>
      <c r="CB39" s="127">
        <v>1000</v>
      </c>
      <c r="CC39" s="128">
        <f>IFERROR(CB39/BX39,"-")</f>
        <v>1000</v>
      </c>
      <c r="CD39" s="129">
        <v>1</v>
      </c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1</v>
      </c>
      <c r="CQ39" s="138">
        <v>1000</v>
      </c>
      <c r="CR39" s="138">
        <v>1000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125</v>
      </c>
      <c r="C40" s="184" t="s">
        <v>58</v>
      </c>
      <c r="D40" s="184"/>
      <c r="E40" s="184" t="s">
        <v>126</v>
      </c>
      <c r="F40" s="184" t="s">
        <v>127</v>
      </c>
      <c r="G40" s="184" t="s">
        <v>61</v>
      </c>
      <c r="H40" s="87"/>
      <c r="I40" s="87" t="s">
        <v>118</v>
      </c>
      <c r="J40" s="87"/>
      <c r="K40" s="176"/>
      <c r="L40" s="79">
        <v>4</v>
      </c>
      <c r="M40" s="79">
        <v>0</v>
      </c>
      <c r="N40" s="79">
        <v>61</v>
      </c>
      <c r="O40" s="88">
        <v>1</v>
      </c>
      <c r="P40" s="89">
        <v>0</v>
      </c>
      <c r="Q40" s="90">
        <f>O40+P40</f>
        <v>1</v>
      </c>
      <c r="R40" s="80">
        <f>IFERROR(Q40/N40,"-")</f>
        <v>0.016393442622951</v>
      </c>
      <c r="S40" s="79">
        <v>0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1</v>
      </c>
      <c r="BY40" s="124">
        <f>IF(Q40=0,"",IF(BX40=0,"",(BX40/Q40)))</f>
        <v>1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128</v>
      </c>
      <c r="C41" s="184" t="s">
        <v>58</v>
      </c>
      <c r="D41" s="184"/>
      <c r="E41" s="184" t="s">
        <v>126</v>
      </c>
      <c r="F41" s="184" t="s">
        <v>127</v>
      </c>
      <c r="G41" s="184" t="s">
        <v>66</v>
      </c>
      <c r="H41" s="87"/>
      <c r="I41" s="87"/>
      <c r="J41" s="87"/>
      <c r="K41" s="176"/>
      <c r="L41" s="79">
        <v>34</v>
      </c>
      <c r="M41" s="79">
        <v>13</v>
      </c>
      <c r="N41" s="79">
        <v>3</v>
      </c>
      <c r="O41" s="88">
        <v>1</v>
      </c>
      <c r="P41" s="89">
        <v>0</v>
      </c>
      <c r="Q41" s="90">
        <f>O41+P41</f>
        <v>1</v>
      </c>
      <c r="R41" s="80">
        <f>IFERROR(Q41/N41,"-")</f>
        <v>0.33333333333333</v>
      </c>
      <c r="S41" s="79">
        <v>0</v>
      </c>
      <c r="T41" s="79">
        <v>0</v>
      </c>
      <c r="U41" s="80">
        <f>IFERROR(T41/(Q41),"-")</f>
        <v>0</v>
      </c>
      <c r="V41" s="81"/>
      <c r="W41" s="82">
        <v>1</v>
      </c>
      <c r="X41" s="80">
        <f>IF(Q41=0,"-",W41/Q41)</f>
        <v>1</v>
      </c>
      <c r="Y41" s="181">
        <v>1000</v>
      </c>
      <c r="Z41" s="182">
        <f>IFERROR(Y41/Q41,"-")</f>
        <v>1000</v>
      </c>
      <c r="AA41" s="182">
        <f>IFERROR(Y41/W41,"-")</f>
        <v>1000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>
        <v>1</v>
      </c>
      <c r="CH41" s="131">
        <f>IF(Q41=0,"",IF(CG41=0,"",(CG41/Q41)))</f>
        <v>1</v>
      </c>
      <c r="CI41" s="132">
        <v>1</v>
      </c>
      <c r="CJ41" s="133">
        <f>IFERROR(CI41/CG41,"-")</f>
        <v>1</v>
      </c>
      <c r="CK41" s="134">
        <v>1000</v>
      </c>
      <c r="CL41" s="135">
        <f>IFERROR(CK41/CG41,"-")</f>
        <v>1000</v>
      </c>
      <c r="CM41" s="136">
        <v>1</v>
      </c>
      <c r="CN41" s="136"/>
      <c r="CO41" s="136"/>
      <c r="CP41" s="137">
        <v>1</v>
      </c>
      <c r="CQ41" s="138">
        <v>1000</v>
      </c>
      <c r="CR41" s="138">
        <v>1000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129</v>
      </c>
      <c r="C42" s="184" t="s">
        <v>58</v>
      </c>
      <c r="D42" s="184"/>
      <c r="E42" s="184" t="s">
        <v>130</v>
      </c>
      <c r="F42" s="184" t="s">
        <v>131</v>
      </c>
      <c r="G42" s="184" t="s">
        <v>61</v>
      </c>
      <c r="H42" s="87"/>
      <c r="I42" s="87" t="s">
        <v>118</v>
      </c>
      <c r="J42" s="87"/>
      <c r="K42" s="176"/>
      <c r="L42" s="79">
        <v>11</v>
      </c>
      <c r="M42" s="79">
        <v>0</v>
      </c>
      <c r="N42" s="79">
        <v>63</v>
      </c>
      <c r="O42" s="88">
        <v>2</v>
      </c>
      <c r="P42" s="89">
        <v>0</v>
      </c>
      <c r="Q42" s="90">
        <f>O42+P42</f>
        <v>2</v>
      </c>
      <c r="R42" s="80">
        <f>IFERROR(Q42/N42,"-")</f>
        <v>0.031746031746032</v>
      </c>
      <c r="S42" s="79">
        <v>1</v>
      </c>
      <c r="T42" s="79">
        <v>0</v>
      </c>
      <c r="U42" s="80">
        <f>IFERROR(T42/(Q42),"-")</f>
        <v>0</v>
      </c>
      <c r="V42" s="81"/>
      <c r="W42" s="82">
        <v>1</v>
      </c>
      <c r="X42" s="80">
        <f>IF(Q42=0,"-",W42/Q42)</f>
        <v>0.5</v>
      </c>
      <c r="Y42" s="181">
        <v>7000</v>
      </c>
      <c r="Z42" s="182">
        <f>IFERROR(Y42/Q42,"-")</f>
        <v>3500</v>
      </c>
      <c r="AA42" s="182">
        <f>IFERROR(Y42/W42,"-")</f>
        <v>7000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1</v>
      </c>
      <c r="CH42" s="131">
        <f>IF(Q42=0,"",IF(CG42=0,"",(CG42/Q42)))</f>
        <v>0.5</v>
      </c>
      <c r="CI42" s="132">
        <v>1</v>
      </c>
      <c r="CJ42" s="133">
        <f>IFERROR(CI42/CG42,"-")</f>
        <v>1</v>
      </c>
      <c r="CK42" s="134">
        <v>7000</v>
      </c>
      <c r="CL42" s="135">
        <f>IFERROR(CK42/CG42,"-")</f>
        <v>7000</v>
      </c>
      <c r="CM42" s="136"/>
      <c r="CN42" s="136"/>
      <c r="CO42" s="136">
        <v>1</v>
      </c>
      <c r="CP42" s="137">
        <v>1</v>
      </c>
      <c r="CQ42" s="138">
        <v>7000</v>
      </c>
      <c r="CR42" s="138">
        <v>7000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132</v>
      </c>
      <c r="C43" s="184" t="s">
        <v>58</v>
      </c>
      <c r="D43" s="184"/>
      <c r="E43" s="184" t="s">
        <v>130</v>
      </c>
      <c r="F43" s="184" t="s">
        <v>131</v>
      </c>
      <c r="G43" s="184" t="s">
        <v>66</v>
      </c>
      <c r="H43" s="87"/>
      <c r="I43" s="87"/>
      <c r="J43" s="87"/>
      <c r="K43" s="176"/>
      <c r="L43" s="79">
        <v>21</v>
      </c>
      <c r="M43" s="79">
        <v>13</v>
      </c>
      <c r="N43" s="79">
        <v>25</v>
      </c>
      <c r="O43" s="88">
        <v>0</v>
      </c>
      <c r="P43" s="89">
        <v>0</v>
      </c>
      <c r="Q43" s="90">
        <f>O43+P43</f>
        <v>0</v>
      </c>
      <c r="R43" s="80">
        <f>IFERROR(Q43/N43,"-")</f>
        <v>0</v>
      </c>
      <c r="S43" s="79">
        <v>0</v>
      </c>
      <c r="T43" s="79">
        <v>0</v>
      </c>
      <c r="U43" s="80" t="str">
        <f>IFERROR(T43/(Q43),"-")</f>
        <v>-</v>
      </c>
      <c r="V43" s="81"/>
      <c r="W43" s="82">
        <v>0</v>
      </c>
      <c r="X43" s="80" t="str">
        <f>IF(Q43=0,"-",W43/Q43)</f>
        <v>-</v>
      </c>
      <c r="Y43" s="181">
        <v>0</v>
      </c>
      <c r="Z43" s="182" t="str">
        <f>IFERROR(Y43/Q43,"-")</f>
        <v>-</v>
      </c>
      <c r="AA43" s="182" t="str">
        <f>IFERROR(Y43/W43,"-")</f>
        <v>-</v>
      </c>
      <c r="AB43" s="176"/>
      <c r="AC43" s="83"/>
      <c r="AD43" s="77"/>
      <c r="AE43" s="91"/>
      <c r="AF43" s="92" t="str">
        <f>IF(Q43=0,"",IF(AE43=0,"",(AE43/Q43)))</f>
        <v/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 t="str">
        <f>IF(Q43=0,"",IF(AN43=0,"",(AN43/Q43)))</f>
        <v/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 t="str">
        <f>IF(Q43=0,"",IF(AW43=0,"",(AW43/Q43)))</f>
        <v/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 t="str">
        <f>IF(Q43=0,"",IF(BF43=0,"",(BF43/Q43)))</f>
        <v/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 t="str">
        <f>IF(Q43=0,"",IF(BO43=0,"",(BO43/Q43)))</f>
        <v/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 t="str">
        <f>IF(Q43=0,"",IF(BX43=0,"",(BX43/Q43)))</f>
        <v/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 t="str">
        <f>IF(Q43=0,"",IF(CG43=0,"",(CG43/Q43)))</f>
        <v/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9.025</v>
      </c>
      <c r="B44" s="184" t="s">
        <v>133</v>
      </c>
      <c r="C44" s="184" t="s">
        <v>58</v>
      </c>
      <c r="D44" s="184"/>
      <c r="E44" s="184" t="s">
        <v>93</v>
      </c>
      <c r="F44" s="184" t="s">
        <v>134</v>
      </c>
      <c r="G44" s="184" t="s">
        <v>61</v>
      </c>
      <c r="H44" s="87" t="s">
        <v>135</v>
      </c>
      <c r="I44" s="87" t="s">
        <v>136</v>
      </c>
      <c r="J44" s="185" t="s">
        <v>137</v>
      </c>
      <c r="K44" s="176">
        <v>120000</v>
      </c>
      <c r="L44" s="79">
        <v>27</v>
      </c>
      <c r="M44" s="79">
        <v>0</v>
      </c>
      <c r="N44" s="79">
        <v>75</v>
      </c>
      <c r="O44" s="88">
        <v>5</v>
      </c>
      <c r="P44" s="89">
        <v>0</v>
      </c>
      <c r="Q44" s="90">
        <f>O44+P44</f>
        <v>5</v>
      </c>
      <c r="R44" s="80">
        <f>IFERROR(Q44/N44,"-")</f>
        <v>0.066666666666667</v>
      </c>
      <c r="S44" s="79">
        <v>2</v>
      </c>
      <c r="T44" s="79">
        <v>1</v>
      </c>
      <c r="U44" s="80">
        <f>IFERROR(T44/(Q44),"-")</f>
        <v>0.2</v>
      </c>
      <c r="V44" s="81">
        <f>IFERROR(K44/SUM(Q44:Q45),"-")</f>
        <v>15000</v>
      </c>
      <c r="W44" s="82">
        <v>2</v>
      </c>
      <c r="X44" s="80">
        <f>IF(Q44=0,"-",W44/Q44)</f>
        <v>0.4</v>
      </c>
      <c r="Y44" s="181">
        <v>1083000</v>
      </c>
      <c r="Z44" s="182">
        <f>IFERROR(Y44/Q44,"-")</f>
        <v>216600</v>
      </c>
      <c r="AA44" s="182">
        <f>IFERROR(Y44/W44,"-")</f>
        <v>541500</v>
      </c>
      <c r="AB44" s="176">
        <f>SUM(Y44:Y45)-SUM(K44:K45)</f>
        <v>963000</v>
      </c>
      <c r="AC44" s="83">
        <f>SUM(Y44:Y45)/SUM(K44:K45)</f>
        <v>9.025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0.2</v>
      </c>
      <c r="AP44" s="97"/>
      <c r="AQ44" s="99">
        <f>IFERROR(AP44/AN44,"-")</f>
        <v>0</v>
      </c>
      <c r="AR44" s="100"/>
      <c r="AS44" s="101">
        <f>IFERROR(AR44/AN44,"-")</f>
        <v>0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0.2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1</v>
      </c>
      <c r="BP44" s="117">
        <f>IF(Q44=0,"",IF(BO44=0,"",(BO44/Q44)))</f>
        <v>0.2</v>
      </c>
      <c r="BQ44" s="118">
        <v>1</v>
      </c>
      <c r="BR44" s="119">
        <f>IFERROR(BQ44/BO44,"-")</f>
        <v>1</v>
      </c>
      <c r="BS44" s="120">
        <v>1080000</v>
      </c>
      <c r="BT44" s="121">
        <f>IFERROR(BS44/BO44,"-")</f>
        <v>1080000</v>
      </c>
      <c r="BU44" s="122"/>
      <c r="BV44" s="122"/>
      <c r="BW44" s="122">
        <v>1</v>
      </c>
      <c r="BX44" s="123">
        <v>1</v>
      </c>
      <c r="BY44" s="124">
        <f>IF(Q44=0,"",IF(BX44=0,"",(BX44/Q44)))</f>
        <v>0.2</v>
      </c>
      <c r="BZ44" s="125">
        <v>1</v>
      </c>
      <c r="CA44" s="126">
        <f>IFERROR(BZ44/BX44,"-")</f>
        <v>1</v>
      </c>
      <c r="CB44" s="127">
        <v>3000</v>
      </c>
      <c r="CC44" s="128">
        <f>IFERROR(CB44/BX44,"-")</f>
        <v>3000</v>
      </c>
      <c r="CD44" s="129">
        <v>1</v>
      </c>
      <c r="CE44" s="129"/>
      <c r="CF44" s="129"/>
      <c r="CG44" s="130">
        <v>1</v>
      </c>
      <c r="CH44" s="131">
        <f>IF(Q44=0,"",IF(CG44=0,"",(CG44/Q44)))</f>
        <v>0.2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2</v>
      </c>
      <c r="CQ44" s="138">
        <v>1083000</v>
      </c>
      <c r="CR44" s="138">
        <v>1080000</v>
      </c>
      <c r="CS44" s="138"/>
      <c r="CT44" s="139" t="str">
        <f>IF(AND(CR44=0,CS44=0),"",IF(AND(CR44&lt;=100000,CS44&lt;=100000),"",IF(CR44/CQ44&gt;0.7,"男高",IF(CS44/CQ44&gt;0.7,"女高",""))))</f>
        <v>男高</v>
      </c>
    </row>
    <row r="45" spans="1:99">
      <c r="A45" s="78"/>
      <c r="B45" s="184" t="s">
        <v>138</v>
      </c>
      <c r="C45" s="184" t="s">
        <v>58</v>
      </c>
      <c r="D45" s="184"/>
      <c r="E45" s="184" t="s">
        <v>93</v>
      </c>
      <c r="F45" s="184" t="s">
        <v>134</v>
      </c>
      <c r="G45" s="184" t="s">
        <v>66</v>
      </c>
      <c r="H45" s="87"/>
      <c r="I45" s="87"/>
      <c r="J45" s="87"/>
      <c r="K45" s="176"/>
      <c r="L45" s="79">
        <v>13</v>
      </c>
      <c r="M45" s="79">
        <v>10</v>
      </c>
      <c r="N45" s="79">
        <v>1</v>
      </c>
      <c r="O45" s="88">
        <v>3</v>
      </c>
      <c r="P45" s="89">
        <v>0</v>
      </c>
      <c r="Q45" s="90">
        <f>O45+P45</f>
        <v>3</v>
      </c>
      <c r="R45" s="80">
        <f>IFERROR(Q45/N45,"-")</f>
        <v>3</v>
      </c>
      <c r="S45" s="79">
        <v>1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0.33333333333333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2</v>
      </c>
      <c r="BY45" s="124">
        <f>IF(Q45=0,"",IF(BX45=0,"",(BX45/Q45)))</f>
        <v>0.66666666666667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0.11333333333333</v>
      </c>
      <c r="B46" s="184" t="s">
        <v>139</v>
      </c>
      <c r="C46" s="184" t="s">
        <v>58</v>
      </c>
      <c r="D46" s="184"/>
      <c r="E46" s="184" t="s">
        <v>93</v>
      </c>
      <c r="F46" s="184" t="s">
        <v>134</v>
      </c>
      <c r="G46" s="184" t="s">
        <v>61</v>
      </c>
      <c r="H46" s="87" t="s">
        <v>140</v>
      </c>
      <c r="I46" s="87" t="s">
        <v>136</v>
      </c>
      <c r="J46" s="185" t="s">
        <v>137</v>
      </c>
      <c r="K46" s="176">
        <v>150000</v>
      </c>
      <c r="L46" s="79">
        <v>25</v>
      </c>
      <c r="M46" s="79">
        <v>0</v>
      </c>
      <c r="N46" s="79">
        <v>121</v>
      </c>
      <c r="O46" s="88">
        <v>8</v>
      </c>
      <c r="P46" s="89">
        <v>0</v>
      </c>
      <c r="Q46" s="90">
        <f>O46+P46</f>
        <v>8</v>
      </c>
      <c r="R46" s="80">
        <f>IFERROR(Q46/N46,"-")</f>
        <v>0.066115702479339</v>
      </c>
      <c r="S46" s="79">
        <v>0</v>
      </c>
      <c r="T46" s="79">
        <v>4</v>
      </c>
      <c r="U46" s="80">
        <f>IFERROR(T46/(Q46),"-")</f>
        <v>0.5</v>
      </c>
      <c r="V46" s="81">
        <f>IFERROR(K46/SUM(Q46:Q47),"-")</f>
        <v>12500</v>
      </c>
      <c r="W46" s="82">
        <v>3</v>
      </c>
      <c r="X46" s="80">
        <f>IF(Q46=0,"-",W46/Q46)</f>
        <v>0.375</v>
      </c>
      <c r="Y46" s="181">
        <v>5000</v>
      </c>
      <c r="Z46" s="182">
        <f>IFERROR(Y46/Q46,"-")</f>
        <v>625</v>
      </c>
      <c r="AA46" s="182">
        <f>IFERROR(Y46/W46,"-")</f>
        <v>1666.6666666667</v>
      </c>
      <c r="AB46" s="176">
        <f>SUM(Y46:Y47)-SUM(K46:K47)</f>
        <v>-133000</v>
      </c>
      <c r="AC46" s="83">
        <f>SUM(Y46:Y47)/SUM(K46:K47)</f>
        <v>0.11333333333333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2</v>
      </c>
      <c r="AX46" s="104">
        <f>IF(Q46=0,"",IF(AW46=0,"",(AW46/Q46)))</f>
        <v>0.25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2</v>
      </c>
      <c r="BG46" s="110">
        <f>IF(Q46=0,"",IF(BF46=0,"",(BF46/Q46)))</f>
        <v>0.25</v>
      </c>
      <c r="BH46" s="109">
        <v>1</v>
      </c>
      <c r="BI46" s="111">
        <f>IFERROR(BH46/BF46,"-")</f>
        <v>0.5</v>
      </c>
      <c r="BJ46" s="112">
        <v>1000</v>
      </c>
      <c r="BK46" s="113">
        <f>IFERROR(BJ46/BF46,"-")</f>
        <v>500</v>
      </c>
      <c r="BL46" s="114">
        <v>1</v>
      </c>
      <c r="BM46" s="114"/>
      <c r="BN46" s="114"/>
      <c r="BO46" s="116">
        <v>3</v>
      </c>
      <c r="BP46" s="117">
        <f>IF(Q46=0,"",IF(BO46=0,"",(BO46/Q46)))</f>
        <v>0.375</v>
      </c>
      <c r="BQ46" s="118">
        <v>1</v>
      </c>
      <c r="BR46" s="119">
        <f>IFERROR(BQ46/BO46,"-")</f>
        <v>0.33333333333333</v>
      </c>
      <c r="BS46" s="120">
        <v>1000</v>
      </c>
      <c r="BT46" s="121">
        <f>IFERROR(BS46/BO46,"-")</f>
        <v>333.33333333333</v>
      </c>
      <c r="BU46" s="122">
        <v>1</v>
      </c>
      <c r="BV46" s="122"/>
      <c r="BW46" s="122"/>
      <c r="BX46" s="123">
        <v>1</v>
      </c>
      <c r="BY46" s="124">
        <f>IF(Q46=0,"",IF(BX46=0,"",(BX46/Q46)))</f>
        <v>0.125</v>
      </c>
      <c r="BZ46" s="125">
        <v>1</v>
      </c>
      <c r="CA46" s="126">
        <f>IFERROR(BZ46/BX46,"-")</f>
        <v>1</v>
      </c>
      <c r="CB46" s="127">
        <v>3000</v>
      </c>
      <c r="CC46" s="128">
        <f>IFERROR(CB46/BX46,"-")</f>
        <v>3000</v>
      </c>
      <c r="CD46" s="129">
        <v>1</v>
      </c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3</v>
      </c>
      <c r="CQ46" s="138">
        <v>5000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141</v>
      </c>
      <c r="C47" s="184" t="s">
        <v>58</v>
      </c>
      <c r="D47" s="184"/>
      <c r="E47" s="184" t="s">
        <v>93</v>
      </c>
      <c r="F47" s="184" t="s">
        <v>134</v>
      </c>
      <c r="G47" s="184" t="s">
        <v>66</v>
      </c>
      <c r="H47" s="87"/>
      <c r="I47" s="87"/>
      <c r="J47" s="87"/>
      <c r="K47" s="176"/>
      <c r="L47" s="79">
        <v>88</v>
      </c>
      <c r="M47" s="79">
        <v>24</v>
      </c>
      <c r="N47" s="79">
        <v>13</v>
      </c>
      <c r="O47" s="88">
        <v>4</v>
      </c>
      <c r="P47" s="89">
        <v>0</v>
      </c>
      <c r="Q47" s="90">
        <f>O47+P47</f>
        <v>4</v>
      </c>
      <c r="R47" s="80">
        <f>IFERROR(Q47/N47,"-")</f>
        <v>0.30769230769231</v>
      </c>
      <c r="S47" s="79">
        <v>0</v>
      </c>
      <c r="T47" s="79">
        <v>0</v>
      </c>
      <c r="U47" s="80">
        <f>IFERROR(T47/(Q47),"-")</f>
        <v>0</v>
      </c>
      <c r="V47" s="81"/>
      <c r="W47" s="82">
        <v>1</v>
      </c>
      <c r="X47" s="80">
        <f>IF(Q47=0,"-",W47/Q47)</f>
        <v>0.25</v>
      </c>
      <c r="Y47" s="181">
        <v>12000</v>
      </c>
      <c r="Z47" s="182">
        <f>IFERROR(Y47/Q47,"-")</f>
        <v>3000</v>
      </c>
      <c r="AA47" s="182">
        <f>IFERROR(Y47/W47,"-")</f>
        <v>12000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0.5</v>
      </c>
      <c r="BQ47" s="118">
        <v>1</v>
      </c>
      <c r="BR47" s="119">
        <f>IFERROR(BQ47/BO47,"-")</f>
        <v>0.5</v>
      </c>
      <c r="BS47" s="120">
        <v>12000</v>
      </c>
      <c r="BT47" s="121">
        <f>IFERROR(BS47/BO47,"-")</f>
        <v>6000</v>
      </c>
      <c r="BU47" s="122"/>
      <c r="BV47" s="122"/>
      <c r="BW47" s="122">
        <v>1</v>
      </c>
      <c r="BX47" s="123">
        <v>2</v>
      </c>
      <c r="BY47" s="124">
        <f>IF(Q47=0,"",IF(BX47=0,"",(BX47/Q47)))</f>
        <v>0.5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12000</v>
      </c>
      <c r="CR47" s="138">
        <v>12000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0.32666666666667</v>
      </c>
      <c r="B48" s="184" t="s">
        <v>142</v>
      </c>
      <c r="C48" s="184" t="s">
        <v>58</v>
      </c>
      <c r="D48" s="184"/>
      <c r="E48" s="184" t="s">
        <v>143</v>
      </c>
      <c r="F48" s="184" t="s">
        <v>144</v>
      </c>
      <c r="G48" s="184" t="s">
        <v>61</v>
      </c>
      <c r="H48" s="87" t="s">
        <v>62</v>
      </c>
      <c r="I48" s="87" t="s">
        <v>145</v>
      </c>
      <c r="J48" s="185" t="s">
        <v>137</v>
      </c>
      <c r="K48" s="176">
        <v>150000</v>
      </c>
      <c r="L48" s="79">
        <v>30</v>
      </c>
      <c r="M48" s="79">
        <v>0</v>
      </c>
      <c r="N48" s="79">
        <v>682</v>
      </c>
      <c r="O48" s="88">
        <v>8</v>
      </c>
      <c r="P48" s="89">
        <v>0</v>
      </c>
      <c r="Q48" s="90">
        <f>O48+P48</f>
        <v>8</v>
      </c>
      <c r="R48" s="80">
        <f>IFERROR(Q48/N48,"-")</f>
        <v>0.011730205278592</v>
      </c>
      <c r="S48" s="79">
        <v>0</v>
      </c>
      <c r="T48" s="79">
        <v>4</v>
      </c>
      <c r="U48" s="80">
        <f>IFERROR(T48/(Q48),"-")</f>
        <v>0.5</v>
      </c>
      <c r="V48" s="81">
        <f>IFERROR(K48/SUM(Q48:Q49),"-")</f>
        <v>16666.666666667</v>
      </c>
      <c r="W48" s="82">
        <v>3</v>
      </c>
      <c r="X48" s="80">
        <f>IF(Q48=0,"-",W48/Q48)</f>
        <v>0.375</v>
      </c>
      <c r="Y48" s="181">
        <v>49000</v>
      </c>
      <c r="Z48" s="182">
        <f>IFERROR(Y48/Q48,"-")</f>
        <v>6125</v>
      </c>
      <c r="AA48" s="182">
        <f>IFERROR(Y48/W48,"-")</f>
        <v>16333.333333333</v>
      </c>
      <c r="AB48" s="176">
        <f>SUM(Y48:Y49)-SUM(K48:K49)</f>
        <v>-101000</v>
      </c>
      <c r="AC48" s="83">
        <f>SUM(Y48:Y49)/SUM(K48:K49)</f>
        <v>0.32666666666667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1</v>
      </c>
      <c r="AX48" s="104">
        <f>IF(Q48=0,"",IF(AW48=0,"",(AW48/Q48)))</f>
        <v>0.125</v>
      </c>
      <c r="AY48" s="103">
        <v>1</v>
      </c>
      <c r="AZ48" s="105">
        <f>IFERROR(AY48/AW48,"-")</f>
        <v>1</v>
      </c>
      <c r="BA48" s="106">
        <v>5000</v>
      </c>
      <c r="BB48" s="107">
        <f>IFERROR(BA48/AW48,"-")</f>
        <v>5000</v>
      </c>
      <c r="BC48" s="108">
        <v>1</v>
      </c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3</v>
      </c>
      <c r="BP48" s="117">
        <f>IF(Q48=0,"",IF(BO48=0,"",(BO48/Q48)))</f>
        <v>0.375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4</v>
      </c>
      <c r="BY48" s="124">
        <f>IF(Q48=0,"",IF(BX48=0,"",(BX48/Q48)))</f>
        <v>0.5</v>
      </c>
      <c r="BZ48" s="125">
        <v>2</v>
      </c>
      <c r="CA48" s="126">
        <f>IFERROR(BZ48/BX48,"-")</f>
        <v>0.5</v>
      </c>
      <c r="CB48" s="127">
        <v>44000</v>
      </c>
      <c r="CC48" s="128">
        <f>IFERROR(CB48/BX48,"-")</f>
        <v>11000</v>
      </c>
      <c r="CD48" s="129">
        <v>1</v>
      </c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3</v>
      </c>
      <c r="CQ48" s="138">
        <v>49000</v>
      </c>
      <c r="CR48" s="138">
        <v>34000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146</v>
      </c>
      <c r="C49" s="184" t="s">
        <v>58</v>
      </c>
      <c r="D49" s="184"/>
      <c r="E49" s="184" t="s">
        <v>143</v>
      </c>
      <c r="F49" s="184" t="s">
        <v>144</v>
      </c>
      <c r="G49" s="184" t="s">
        <v>66</v>
      </c>
      <c r="H49" s="87"/>
      <c r="I49" s="87"/>
      <c r="J49" s="87"/>
      <c r="K49" s="176"/>
      <c r="L49" s="79">
        <v>29</v>
      </c>
      <c r="M49" s="79">
        <v>24</v>
      </c>
      <c r="N49" s="79">
        <v>13</v>
      </c>
      <c r="O49" s="88">
        <v>1</v>
      </c>
      <c r="P49" s="89">
        <v>0</v>
      </c>
      <c r="Q49" s="90">
        <f>O49+P49</f>
        <v>1</v>
      </c>
      <c r="R49" s="80">
        <f>IFERROR(Q49/N49,"-")</f>
        <v>0.076923076923077</v>
      </c>
      <c r="S49" s="79">
        <v>0</v>
      </c>
      <c r="T49" s="79">
        <v>0</v>
      </c>
      <c r="U49" s="80">
        <f>IFERROR(T49/(Q49),"-")</f>
        <v>0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1</v>
      </c>
      <c r="BY49" s="124">
        <f>IF(Q49=0,"",IF(BX49=0,"",(BX49/Q49)))</f>
        <v>1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0.39333333333333</v>
      </c>
      <c r="B50" s="184" t="s">
        <v>147</v>
      </c>
      <c r="C50" s="184" t="s">
        <v>58</v>
      </c>
      <c r="D50" s="184"/>
      <c r="E50" s="184" t="s">
        <v>143</v>
      </c>
      <c r="F50" s="184" t="s">
        <v>144</v>
      </c>
      <c r="G50" s="184" t="s">
        <v>61</v>
      </c>
      <c r="H50" s="87" t="s">
        <v>78</v>
      </c>
      <c r="I50" s="87" t="s">
        <v>145</v>
      </c>
      <c r="J50" s="185" t="s">
        <v>137</v>
      </c>
      <c r="K50" s="176">
        <v>150000</v>
      </c>
      <c r="L50" s="79">
        <v>44</v>
      </c>
      <c r="M50" s="79">
        <v>0</v>
      </c>
      <c r="N50" s="79">
        <v>135</v>
      </c>
      <c r="O50" s="88">
        <v>16</v>
      </c>
      <c r="P50" s="89">
        <v>0</v>
      </c>
      <c r="Q50" s="90">
        <f>O50+P50</f>
        <v>16</v>
      </c>
      <c r="R50" s="80">
        <f>IFERROR(Q50/N50,"-")</f>
        <v>0.11851851851852</v>
      </c>
      <c r="S50" s="79">
        <v>1</v>
      </c>
      <c r="T50" s="79">
        <v>4</v>
      </c>
      <c r="U50" s="80">
        <f>IFERROR(T50/(Q50),"-")</f>
        <v>0.25</v>
      </c>
      <c r="V50" s="81">
        <f>IFERROR(K50/SUM(Q50:Q51),"-")</f>
        <v>8823.5294117647</v>
      </c>
      <c r="W50" s="82">
        <v>5</v>
      </c>
      <c r="X50" s="80">
        <f>IF(Q50=0,"-",W50/Q50)</f>
        <v>0.3125</v>
      </c>
      <c r="Y50" s="181">
        <v>59000</v>
      </c>
      <c r="Z50" s="182">
        <f>IFERROR(Y50/Q50,"-")</f>
        <v>3687.5</v>
      </c>
      <c r="AA50" s="182">
        <f>IFERROR(Y50/W50,"-")</f>
        <v>11800</v>
      </c>
      <c r="AB50" s="176">
        <f>SUM(Y50:Y51)-SUM(K50:K51)</f>
        <v>-91000</v>
      </c>
      <c r="AC50" s="83">
        <f>SUM(Y50:Y51)/SUM(K50:K51)</f>
        <v>0.39333333333333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4</v>
      </c>
      <c r="BG50" s="110">
        <f>IF(Q50=0,"",IF(BF50=0,"",(BF50/Q50)))</f>
        <v>0.25</v>
      </c>
      <c r="BH50" s="109">
        <v>2</v>
      </c>
      <c r="BI50" s="111">
        <f>IFERROR(BH50/BF50,"-")</f>
        <v>0.5</v>
      </c>
      <c r="BJ50" s="112">
        <v>46000</v>
      </c>
      <c r="BK50" s="113">
        <f>IFERROR(BJ50/BF50,"-")</f>
        <v>11500</v>
      </c>
      <c r="BL50" s="114"/>
      <c r="BM50" s="114"/>
      <c r="BN50" s="114">
        <v>2</v>
      </c>
      <c r="BO50" s="116">
        <v>8</v>
      </c>
      <c r="BP50" s="117">
        <f>IF(Q50=0,"",IF(BO50=0,"",(BO50/Q50)))</f>
        <v>0.5</v>
      </c>
      <c r="BQ50" s="118">
        <v>1</v>
      </c>
      <c r="BR50" s="119">
        <f>IFERROR(BQ50/BO50,"-")</f>
        <v>0.125</v>
      </c>
      <c r="BS50" s="120">
        <v>2000</v>
      </c>
      <c r="BT50" s="121">
        <f>IFERROR(BS50/BO50,"-")</f>
        <v>250</v>
      </c>
      <c r="BU50" s="122">
        <v>1</v>
      </c>
      <c r="BV50" s="122"/>
      <c r="BW50" s="122"/>
      <c r="BX50" s="123">
        <v>4</v>
      </c>
      <c r="BY50" s="124">
        <f>IF(Q50=0,"",IF(BX50=0,"",(BX50/Q50)))</f>
        <v>0.25</v>
      </c>
      <c r="BZ50" s="125">
        <v>2</v>
      </c>
      <c r="CA50" s="126">
        <f>IFERROR(BZ50/BX50,"-")</f>
        <v>0.5</v>
      </c>
      <c r="CB50" s="127">
        <v>11000</v>
      </c>
      <c r="CC50" s="128">
        <f>IFERROR(CB50/BX50,"-")</f>
        <v>2750</v>
      </c>
      <c r="CD50" s="129">
        <v>1</v>
      </c>
      <c r="CE50" s="129">
        <v>1</v>
      </c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5</v>
      </c>
      <c r="CQ50" s="138">
        <v>59000</v>
      </c>
      <c r="CR50" s="138">
        <v>30000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148</v>
      </c>
      <c r="C51" s="184" t="s">
        <v>58</v>
      </c>
      <c r="D51" s="184"/>
      <c r="E51" s="184" t="s">
        <v>143</v>
      </c>
      <c r="F51" s="184" t="s">
        <v>144</v>
      </c>
      <c r="G51" s="184" t="s">
        <v>66</v>
      </c>
      <c r="H51" s="87"/>
      <c r="I51" s="87"/>
      <c r="J51" s="87"/>
      <c r="K51" s="176"/>
      <c r="L51" s="79">
        <v>44</v>
      </c>
      <c r="M51" s="79">
        <v>27</v>
      </c>
      <c r="N51" s="79">
        <v>43</v>
      </c>
      <c r="O51" s="88">
        <v>1</v>
      </c>
      <c r="P51" s="89">
        <v>0</v>
      </c>
      <c r="Q51" s="90">
        <f>O51+P51</f>
        <v>1</v>
      </c>
      <c r="R51" s="80">
        <f>IFERROR(Q51/N51,"-")</f>
        <v>0.023255813953488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>
        <v>1</v>
      </c>
      <c r="BY51" s="124">
        <f>IF(Q51=0,"",IF(BX51=0,"",(BX51/Q51)))</f>
        <v>1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0.023076923076923</v>
      </c>
      <c r="B52" s="184" t="s">
        <v>149</v>
      </c>
      <c r="C52" s="184" t="s">
        <v>58</v>
      </c>
      <c r="D52" s="184"/>
      <c r="E52" s="184" t="s">
        <v>87</v>
      </c>
      <c r="F52" s="184" t="s">
        <v>88</v>
      </c>
      <c r="G52" s="184" t="s">
        <v>61</v>
      </c>
      <c r="H52" s="87" t="s">
        <v>150</v>
      </c>
      <c r="I52" s="87" t="s">
        <v>136</v>
      </c>
      <c r="J52" s="185" t="s">
        <v>151</v>
      </c>
      <c r="K52" s="176">
        <v>130000</v>
      </c>
      <c r="L52" s="79">
        <v>22</v>
      </c>
      <c r="M52" s="79">
        <v>0</v>
      </c>
      <c r="N52" s="79">
        <v>60</v>
      </c>
      <c r="O52" s="88">
        <v>9</v>
      </c>
      <c r="P52" s="89">
        <v>0</v>
      </c>
      <c r="Q52" s="90">
        <f>O52+P52</f>
        <v>9</v>
      </c>
      <c r="R52" s="80">
        <f>IFERROR(Q52/N52,"-")</f>
        <v>0.15</v>
      </c>
      <c r="S52" s="79">
        <v>0</v>
      </c>
      <c r="T52" s="79">
        <v>3</v>
      </c>
      <c r="U52" s="80">
        <f>IFERROR(T52/(Q52),"-")</f>
        <v>0.33333333333333</v>
      </c>
      <c r="V52" s="81">
        <f>IFERROR(K52/SUM(Q52:Q53),"-")</f>
        <v>14444.444444444</v>
      </c>
      <c r="W52" s="82">
        <v>1</v>
      </c>
      <c r="X52" s="80">
        <f>IF(Q52=0,"-",W52/Q52)</f>
        <v>0.11111111111111</v>
      </c>
      <c r="Y52" s="181">
        <v>3000</v>
      </c>
      <c r="Z52" s="182">
        <f>IFERROR(Y52/Q52,"-")</f>
        <v>333.33333333333</v>
      </c>
      <c r="AA52" s="182">
        <f>IFERROR(Y52/W52,"-")</f>
        <v>3000</v>
      </c>
      <c r="AB52" s="176">
        <f>SUM(Y52:Y53)-SUM(K52:K53)</f>
        <v>-127000</v>
      </c>
      <c r="AC52" s="83">
        <f>SUM(Y52:Y53)/SUM(K52:K53)</f>
        <v>0.023076923076923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3</v>
      </c>
      <c r="BP52" s="117">
        <f>IF(Q52=0,"",IF(BO52=0,"",(BO52/Q52)))</f>
        <v>0.33333333333333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5</v>
      </c>
      <c r="BY52" s="124">
        <f>IF(Q52=0,"",IF(BX52=0,"",(BX52/Q52)))</f>
        <v>0.55555555555556</v>
      </c>
      <c r="BZ52" s="125">
        <v>1</v>
      </c>
      <c r="CA52" s="126">
        <f>IFERROR(BZ52/BX52,"-")</f>
        <v>0.2</v>
      </c>
      <c r="CB52" s="127">
        <v>3000</v>
      </c>
      <c r="CC52" s="128">
        <f>IFERROR(CB52/BX52,"-")</f>
        <v>600</v>
      </c>
      <c r="CD52" s="129">
        <v>1</v>
      </c>
      <c r="CE52" s="129"/>
      <c r="CF52" s="129"/>
      <c r="CG52" s="130">
        <v>1</v>
      </c>
      <c r="CH52" s="131">
        <f>IF(Q52=0,"",IF(CG52=0,"",(CG52/Q52)))</f>
        <v>0.11111111111111</v>
      </c>
      <c r="CI52" s="132"/>
      <c r="CJ52" s="133">
        <f>IFERROR(CI52/CG52,"-")</f>
        <v>0</v>
      </c>
      <c r="CK52" s="134"/>
      <c r="CL52" s="135">
        <f>IFERROR(CK52/CG52,"-")</f>
        <v>0</v>
      </c>
      <c r="CM52" s="136"/>
      <c r="CN52" s="136"/>
      <c r="CO52" s="136"/>
      <c r="CP52" s="137">
        <v>1</v>
      </c>
      <c r="CQ52" s="138">
        <v>3000</v>
      </c>
      <c r="CR52" s="138">
        <v>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152</v>
      </c>
      <c r="C53" s="184" t="s">
        <v>58</v>
      </c>
      <c r="D53" s="184"/>
      <c r="E53" s="184" t="s">
        <v>87</v>
      </c>
      <c r="F53" s="184" t="s">
        <v>88</v>
      </c>
      <c r="G53" s="184" t="s">
        <v>66</v>
      </c>
      <c r="H53" s="87"/>
      <c r="I53" s="87"/>
      <c r="J53" s="87"/>
      <c r="K53" s="176"/>
      <c r="L53" s="79">
        <v>12</v>
      </c>
      <c r="M53" s="79">
        <v>7</v>
      </c>
      <c r="N53" s="79">
        <v>10</v>
      </c>
      <c r="O53" s="88">
        <v>0</v>
      </c>
      <c r="P53" s="89">
        <v>0</v>
      </c>
      <c r="Q53" s="90">
        <f>O53+P53</f>
        <v>0</v>
      </c>
      <c r="R53" s="80">
        <f>IFERROR(Q53/N53,"-")</f>
        <v>0</v>
      </c>
      <c r="S53" s="79">
        <v>0</v>
      </c>
      <c r="T53" s="79">
        <v>0</v>
      </c>
      <c r="U53" s="80" t="str">
        <f>IFERROR(T53/(Q53),"-")</f>
        <v>-</v>
      </c>
      <c r="V53" s="81"/>
      <c r="W53" s="82">
        <v>0</v>
      </c>
      <c r="X53" s="80" t="str">
        <f>IF(Q53=0,"-",W53/Q53)</f>
        <v>-</v>
      </c>
      <c r="Y53" s="181">
        <v>0</v>
      </c>
      <c r="Z53" s="182" t="str">
        <f>IFERROR(Y53/Q53,"-")</f>
        <v>-</v>
      </c>
      <c r="AA53" s="182" t="str">
        <f>IFERROR(Y53/W53,"-")</f>
        <v>-</v>
      </c>
      <c r="AB53" s="176"/>
      <c r="AC53" s="83"/>
      <c r="AD53" s="77"/>
      <c r="AE53" s="91"/>
      <c r="AF53" s="92" t="str">
        <f>IF(Q53=0,"",IF(AE53=0,"",(AE53/Q53)))</f>
        <v/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 t="str">
        <f>IF(Q53=0,"",IF(AN53=0,"",(AN53/Q53)))</f>
        <v/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 t="str">
        <f>IF(Q53=0,"",IF(AW53=0,"",(AW53/Q53)))</f>
        <v/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 t="str">
        <f>IF(Q53=0,"",IF(BF53=0,"",(BF53/Q53)))</f>
        <v/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 t="str">
        <f>IF(Q53=0,"",IF(BO53=0,"",(BO53/Q53)))</f>
        <v/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 t="str">
        <f>IF(Q53=0,"",IF(BX53=0,"",(BX53/Q53)))</f>
        <v/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 t="str">
        <f>IF(Q53=0,"",IF(CG53=0,"",(CG53/Q53)))</f>
        <v/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0.11666666666667</v>
      </c>
      <c r="B54" s="184" t="s">
        <v>153</v>
      </c>
      <c r="C54" s="184" t="s">
        <v>58</v>
      </c>
      <c r="D54" s="184"/>
      <c r="E54" s="184" t="s">
        <v>143</v>
      </c>
      <c r="F54" s="184" t="s">
        <v>144</v>
      </c>
      <c r="G54" s="184" t="s">
        <v>61</v>
      </c>
      <c r="H54" s="87" t="s">
        <v>117</v>
      </c>
      <c r="I54" s="87" t="s">
        <v>154</v>
      </c>
      <c r="J54" s="87" t="s">
        <v>155</v>
      </c>
      <c r="K54" s="176">
        <v>120000</v>
      </c>
      <c r="L54" s="79">
        <v>16</v>
      </c>
      <c r="M54" s="79">
        <v>0</v>
      </c>
      <c r="N54" s="79">
        <v>68</v>
      </c>
      <c r="O54" s="88">
        <v>4</v>
      </c>
      <c r="P54" s="89">
        <v>0</v>
      </c>
      <c r="Q54" s="90">
        <f>O54+P54</f>
        <v>4</v>
      </c>
      <c r="R54" s="80">
        <f>IFERROR(Q54/N54,"-")</f>
        <v>0.058823529411765</v>
      </c>
      <c r="S54" s="79">
        <v>0</v>
      </c>
      <c r="T54" s="79">
        <v>0</v>
      </c>
      <c r="U54" s="80">
        <f>IFERROR(T54/(Q54),"-")</f>
        <v>0</v>
      </c>
      <c r="V54" s="81">
        <f>IFERROR(K54/SUM(Q54:Q55),"-")</f>
        <v>15000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-106000</v>
      </c>
      <c r="AC54" s="83">
        <f>SUM(Y54:Y55)/SUM(K54:K55)</f>
        <v>0.11666666666667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1</v>
      </c>
      <c r="AO54" s="98">
        <f>IF(Q54=0,"",IF(AN54=0,"",(AN54/Q54)))</f>
        <v>0.25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1</v>
      </c>
      <c r="BP54" s="117">
        <f>IF(Q54=0,"",IF(BO54=0,"",(BO54/Q54)))</f>
        <v>0.25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1</v>
      </c>
      <c r="BY54" s="124">
        <f>IF(Q54=0,"",IF(BX54=0,"",(BX54/Q54)))</f>
        <v>0.25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156</v>
      </c>
      <c r="C55" s="184" t="s">
        <v>58</v>
      </c>
      <c r="D55" s="184"/>
      <c r="E55" s="184" t="s">
        <v>143</v>
      </c>
      <c r="F55" s="184" t="s">
        <v>144</v>
      </c>
      <c r="G55" s="184" t="s">
        <v>66</v>
      </c>
      <c r="H55" s="87"/>
      <c r="I55" s="87"/>
      <c r="J55" s="87"/>
      <c r="K55" s="176"/>
      <c r="L55" s="79">
        <v>44</v>
      </c>
      <c r="M55" s="79">
        <v>23</v>
      </c>
      <c r="N55" s="79">
        <v>8</v>
      </c>
      <c r="O55" s="88">
        <v>4</v>
      </c>
      <c r="P55" s="89">
        <v>0</v>
      </c>
      <c r="Q55" s="90">
        <f>O55+P55</f>
        <v>4</v>
      </c>
      <c r="R55" s="80">
        <f>IFERROR(Q55/N55,"-")</f>
        <v>0.5</v>
      </c>
      <c r="S55" s="79">
        <v>1</v>
      </c>
      <c r="T55" s="79">
        <v>1</v>
      </c>
      <c r="U55" s="80">
        <f>IFERROR(T55/(Q55),"-")</f>
        <v>0.25</v>
      </c>
      <c r="V55" s="81"/>
      <c r="W55" s="82">
        <v>2</v>
      </c>
      <c r="X55" s="80">
        <f>IF(Q55=0,"-",W55/Q55)</f>
        <v>0.5</v>
      </c>
      <c r="Y55" s="181">
        <v>14000</v>
      </c>
      <c r="Z55" s="182">
        <f>IFERROR(Y55/Q55,"-")</f>
        <v>3500</v>
      </c>
      <c r="AA55" s="182">
        <f>IFERROR(Y55/W55,"-")</f>
        <v>7000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1</v>
      </c>
      <c r="BP55" s="117">
        <f>IF(Q55=0,"",IF(BO55=0,"",(BO55/Q55)))</f>
        <v>0.25</v>
      </c>
      <c r="BQ55" s="118">
        <v>1</v>
      </c>
      <c r="BR55" s="119">
        <f>IFERROR(BQ55/BO55,"-")</f>
        <v>1</v>
      </c>
      <c r="BS55" s="120">
        <v>1000</v>
      </c>
      <c r="BT55" s="121">
        <f>IFERROR(BS55/BO55,"-")</f>
        <v>1000</v>
      </c>
      <c r="BU55" s="122">
        <v>1</v>
      </c>
      <c r="BV55" s="122"/>
      <c r="BW55" s="122"/>
      <c r="BX55" s="123">
        <v>1</v>
      </c>
      <c r="BY55" s="124">
        <f>IF(Q55=0,"",IF(BX55=0,"",(BX55/Q55)))</f>
        <v>0.25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>
        <v>2</v>
      </c>
      <c r="CH55" s="131">
        <f>IF(Q55=0,"",IF(CG55=0,"",(CG55/Q55)))</f>
        <v>0.5</v>
      </c>
      <c r="CI55" s="132">
        <v>1</v>
      </c>
      <c r="CJ55" s="133">
        <f>IFERROR(CI55/CG55,"-")</f>
        <v>0.5</v>
      </c>
      <c r="CK55" s="134">
        <v>13000</v>
      </c>
      <c r="CL55" s="135">
        <f>IFERROR(CK55/CG55,"-")</f>
        <v>6500</v>
      </c>
      <c r="CM55" s="136"/>
      <c r="CN55" s="136"/>
      <c r="CO55" s="136">
        <v>1</v>
      </c>
      <c r="CP55" s="137">
        <v>2</v>
      </c>
      <c r="CQ55" s="138">
        <v>14000</v>
      </c>
      <c r="CR55" s="138">
        <v>13000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6.02</v>
      </c>
      <c r="B56" s="184" t="s">
        <v>157</v>
      </c>
      <c r="C56" s="184" t="s">
        <v>58</v>
      </c>
      <c r="D56" s="184"/>
      <c r="E56" s="184" t="s">
        <v>158</v>
      </c>
      <c r="F56" s="184" t="s">
        <v>60</v>
      </c>
      <c r="G56" s="184" t="s">
        <v>61</v>
      </c>
      <c r="H56" s="87" t="s">
        <v>159</v>
      </c>
      <c r="I56" s="87" t="s">
        <v>160</v>
      </c>
      <c r="J56" s="185" t="s">
        <v>137</v>
      </c>
      <c r="K56" s="176">
        <v>50000</v>
      </c>
      <c r="L56" s="79">
        <v>15</v>
      </c>
      <c r="M56" s="79">
        <v>0</v>
      </c>
      <c r="N56" s="79">
        <v>80</v>
      </c>
      <c r="O56" s="88">
        <v>6</v>
      </c>
      <c r="P56" s="89">
        <v>0</v>
      </c>
      <c r="Q56" s="90">
        <f>O56+P56</f>
        <v>6</v>
      </c>
      <c r="R56" s="80">
        <f>IFERROR(Q56/N56,"-")</f>
        <v>0.075</v>
      </c>
      <c r="S56" s="79">
        <v>1</v>
      </c>
      <c r="T56" s="79">
        <v>2</v>
      </c>
      <c r="U56" s="80">
        <f>IFERROR(T56/(Q56),"-")</f>
        <v>0.33333333333333</v>
      </c>
      <c r="V56" s="81">
        <f>IFERROR(K56/SUM(Q56:Q57),"-")</f>
        <v>6250</v>
      </c>
      <c r="W56" s="82">
        <v>3</v>
      </c>
      <c r="X56" s="80">
        <f>IF(Q56=0,"-",W56/Q56)</f>
        <v>0.5</v>
      </c>
      <c r="Y56" s="181">
        <v>288000</v>
      </c>
      <c r="Z56" s="182">
        <f>IFERROR(Y56/Q56,"-")</f>
        <v>48000</v>
      </c>
      <c r="AA56" s="182">
        <f>IFERROR(Y56/W56,"-")</f>
        <v>96000</v>
      </c>
      <c r="AB56" s="176">
        <f>SUM(Y56:Y57)-SUM(K56:K57)</f>
        <v>251000</v>
      </c>
      <c r="AC56" s="83">
        <f>SUM(Y56:Y57)/SUM(K56:K57)</f>
        <v>6.02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0.16666666666667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1</v>
      </c>
      <c r="BP56" s="117">
        <f>IF(Q56=0,"",IF(BO56=0,"",(BO56/Q56)))</f>
        <v>0.16666666666667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2</v>
      </c>
      <c r="BY56" s="124">
        <f>IF(Q56=0,"",IF(BX56=0,"",(BX56/Q56)))</f>
        <v>0.33333333333333</v>
      </c>
      <c r="BZ56" s="125">
        <v>2</v>
      </c>
      <c r="CA56" s="126">
        <f>IFERROR(BZ56/BX56,"-")</f>
        <v>1</v>
      </c>
      <c r="CB56" s="127">
        <v>282000</v>
      </c>
      <c r="CC56" s="128">
        <f>IFERROR(CB56/BX56,"-")</f>
        <v>141000</v>
      </c>
      <c r="CD56" s="129">
        <v>1</v>
      </c>
      <c r="CE56" s="129"/>
      <c r="CF56" s="129">
        <v>1</v>
      </c>
      <c r="CG56" s="130">
        <v>2</v>
      </c>
      <c r="CH56" s="131">
        <f>IF(Q56=0,"",IF(CG56=0,"",(CG56/Q56)))</f>
        <v>0.33333333333333</v>
      </c>
      <c r="CI56" s="132">
        <v>1</v>
      </c>
      <c r="CJ56" s="133">
        <f>IFERROR(CI56/CG56,"-")</f>
        <v>0.5</v>
      </c>
      <c r="CK56" s="134">
        <v>6000</v>
      </c>
      <c r="CL56" s="135">
        <f>IFERROR(CK56/CG56,"-")</f>
        <v>3000</v>
      </c>
      <c r="CM56" s="136"/>
      <c r="CN56" s="136">
        <v>1</v>
      </c>
      <c r="CO56" s="136"/>
      <c r="CP56" s="137">
        <v>3</v>
      </c>
      <c r="CQ56" s="138">
        <v>288000</v>
      </c>
      <c r="CR56" s="138">
        <v>281000</v>
      </c>
      <c r="CS56" s="138"/>
      <c r="CT56" s="139" t="str">
        <f>IF(AND(CR56=0,CS56=0),"",IF(AND(CR56&lt;=100000,CS56&lt;=100000),"",IF(CR56/CQ56&gt;0.7,"男高",IF(CS56/CQ56&gt;0.7,"女高",""))))</f>
        <v>男高</v>
      </c>
    </row>
    <row r="57" spans="1:99">
      <c r="A57" s="78"/>
      <c r="B57" s="184" t="s">
        <v>161</v>
      </c>
      <c r="C57" s="184" t="s">
        <v>58</v>
      </c>
      <c r="D57" s="184"/>
      <c r="E57" s="184" t="s">
        <v>158</v>
      </c>
      <c r="F57" s="184" t="s">
        <v>60</v>
      </c>
      <c r="G57" s="184" t="s">
        <v>66</v>
      </c>
      <c r="H57" s="87"/>
      <c r="I57" s="87"/>
      <c r="J57" s="87"/>
      <c r="K57" s="176"/>
      <c r="L57" s="79">
        <v>17</v>
      </c>
      <c r="M57" s="79">
        <v>14</v>
      </c>
      <c r="N57" s="79">
        <v>3</v>
      </c>
      <c r="O57" s="88">
        <v>2</v>
      </c>
      <c r="P57" s="89">
        <v>0</v>
      </c>
      <c r="Q57" s="90">
        <f>O57+P57</f>
        <v>2</v>
      </c>
      <c r="R57" s="80">
        <f>IFERROR(Q57/N57,"-")</f>
        <v>0.66666666666667</v>
      </c>
      <c r="S57" s="79">
        <v>1</v>
      </c>
      <c r="T57" s="79">
        <v>0</v>
      </c>
      <c r="U57" s="80">
        <f>IFERROR(T57/(Q57),"-")</f>
        <v>0</v>
      </c>
      <c r="V57" s="81"/>
      <c r="W57" s="82">
        <v>2</v>
      </c>
      <c r="X57" s="80">
        <f>IF(Q57=0,"-",W57/Q57)</f>
        <v>1</v>
      </c>
      <c r="Y57" s="181">
        <v>13000</v>
      </c>
      <c r="Z57" s="182">
        <f>IFERROR(Y57/Q57,"-")</f>
        <v>6500</v>
      </c>
      <c r="AA57" s="182">
        <f>IFERROR(Y57/W57,"-")</f>
        <v>6500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>
        <v>2</v>
      </c>
      <c r="CH57" s="131">
        <f>IF(Q57=0,"",IF(CG57=0,"",(CG57/Q57)))</f>
        <v>1</v>
      </c>
      <c r="CI57" s="132">
        <v>2</v>
      </c>
      <c r="CJ57" s="133">
        <f>IFERROR(CI57/CG57,"-")</f>
        <v>1</v>
      </c>
      <c r="CK57" s="134">
        <v>13000</v>
      </c>
      <c r="CL57" s="135">
        <f>IFERROR(CK57/CG57,"-")</f>
        <v>6500</v>
      </c>
      <c r="CM57" s="136">
        <v>1</v>
      </c>
      <c r="CN57" s="136"/>
      <c r="CO57" s="136">
        <v>1</v>
      </c>
      <c r="CP57" s="137">
        <v>2</v>
      </c>
      <c r="CQ57" s="138">
        <v>13000</v>
      </c>
      <c r="CR57" s="138">
        <v>11000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0.0625</v>
      </c>
      <c r="B58" s="184" t="s">
        <v>162</v>
      </c>
      <c r="C58" s="184" t="s">
        <v>58</v>
      </c>
      <c r="D58" s="184"/>
      <c r="E58" s="184"/>
      <c r="F58" s="184"/>
      <c r="G58" s="184" t="s">
        <v>61</v>
      </c>
      <c r="H58" s="87" t="s">
        <v>163</v>
      </c>
      <c r="I58" s="87" t="s">
        <v>164</v>
      </c>
      <c r="J58" s="87" t="s">
        <v>165</v>
      </c>
      <c r="K58" s="176">
        <v>80000</v>
      </c>
      <c r="L58" s="79">
        <v>15</v>
      </c>
      <c r="M58" s="79">
        <v>0</v>
      </c>
      <c r="N58" s="79">
        <v>75</v>
      </c>
      <c r="O58" s="88">
        <v>8</v>
      </c>
      <c r="P58" s="89">
        <v>0</v>
      </c>
      <c r="Q58" s="90">
        <f>O58+P58</f>
        <v>8</v>
      </c>
      <c r="R58" s="80">
        <f>IFERROR(Q58/N58,"-")</f>
        <v>0.10666666666667</v>
      </c>
      <c r="S58" s="79">
        <v>0</v>
      </c>
      <c r="T58" s="79">
        <v>5</v>
      </c>
      <c r="U58" s="80">
        <f>IFERROR(T58/(Q58),"-")</f>
        <v>0.625</v>
      </c>
      <c r="V58" s="81">
        <f>IFERROR(K58/SUM(Q58:Q59),"-")</f>
        <v>10000</v>
      </c>
      <c r="W58" s="82">
        <v>1</v>
      </c>
      <c r="X58" s="80">
        <f>IF(Q58=0,"-",W58/Q58)</f>
        <v>0.125</v>
      </c>
      <c r="Y58" s="181">
        <v>5000</v>
      </c>
      <c r="Z58" s="182">
        <f>IFERROR(Y58/Q58,"-")</f>
        <v>625</v>
      </c>
      <c r="AA58" s="182">
        <f>IFERROR(Y58/W58,"-")</f>
        <v>5000</v>
      </c>
      <c r="AB58" s="176">
        <f>SUM(Y58:Y59)-SUM(K58:K59)</f>
        <v>-75000</v>
      </c>
      <c r="AC58" s="83">
        <f>SUM(Y58:Y59)/SUM(K58:K59)</f>
        <v>0.0625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>
        <v>2</v>
      </c>
      <c r="AX58" s="104">
        <f>IF(Q58=0,"",IF(AW58=0,"",(AW58/Q58)))</f>
        <v>0.25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1</v>
      </c>
      <c r="BG58" s="110">
        <f>IF(Q58=0,"",IF(BF58=0,"",(BF58/Q58)))</f>
        <v>0.125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2</v>
      </c>
      <c r="BP58" s="117">
        <f>IF(Q58=0,"",IF(BO58=0,"",(BO58/Q58)))</f>
        <v>0.25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3</v>
      </c>
      <c r="BY58" s="124">
        <f>IF(Q58=0,"",IF(BX58=0,"",(BX58/Q58)))</f>
        <v>0.375</v>
      </c>
      <c r="BZ58" s="125">
        <v>1</v>
      </c>
      <c r="CA58" s="126">
        <f>IFERROR(BZ58/BX58,"-")</f>
        <v>0.33333333333333</v>
      </c>
      <c r="CB58" s="127">
        <v>5000</v>
      </c>
      <c r="CC58" s="128">
        <f>IFERROR(CB58/BX58,"-")</f>
        <v>1666.6666666667</v>
      </c>
      <c r="CD58" s="129">
        <v>1</v>
      </c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5000</v>
      </c>
      <c r="CR58" s="138">
        <v>5000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166</v>
      </c>
      <c r="C59" s="184" t="s">
        <v>58</v>
      </c>
      <c r="D59" s="184"/>
      <c r="E59" s="184"/>
      <c r="F59" s="184"/>
      <c r="G59" s="184" t="s">
        <v>66</v>
      </c>
      <c r="H59" s="87"/>
      <c r="I59" s="87"/>
      <c r="J59" s="87"/>
      <c r="K59" s="176"/>
      <c r="L59" s="79">
        <v>16</v>
      </c>
      <c r="M59" s="79">
        <v>6</v>
      </c>
      <c r="N59" s="79">
        <v>0</v>
      </c>
      <c r="O59" s="88">
        <v>0</v>
      </c>
      <c r="P59" s="89">
        <v>0</v>
      </c>
      <c r="Q59" s="90">
        <f>O59+P59</f>
        <v>0</v>
      </c>
      <c r="R59" s="80" t="str">
        <f>IFERROR(Q59/N59,"-")</f>
        <v>-</v>
      </c>
      <c r="S59" s="79">
        <v>0</v>
      </c>
      <c r="T59" s="79">
        <v>0</v>
      </c>
      <c r="U59" s="80" t="str">
        <f>IFERROR(T59/(Q59),"-")</f>
        <v>-</v>
      </c>
      <c r="V59" s="81"/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 t="str">
        <f>AC60</f>
        <v>0</v>
      </c>
      <c r="B60" s="184" t="s">
        <v>167</v>
      </c>
      <c r="C60" s="184" t="s">
        <v>58</v>
      </c>
      <c r="D60" s="184"/>
      <c r="E60" s="184"/>
      <c r="F60" s="184"/>
      <c r="G60" s="184" t="s">
        <v>61</v>
      </c>
      <c r="H60" s="87" t="s">
        <v>168</v>
      </c>
      <c r="I60" s="87" t="s">
        <v>164</v>
      </c>
      <c r="J60" s="185" t="s">
        <v>169</v>
      </c>
      <c r="K60" s="176">
        <v>0</v>
      </c>
      <c r="L60" s="79">
        <v>8</v>
      </c>
      <c r="M60" s="79">
        <v>0</v>
      </c>
      <c r="N60" s="79">
        <v>47</v>
      </c>
      <c r="O60" s="88">
        <v>1</v>
      </c>
      <c r="P60" s="89">
        <v>0</v>
      </c>
      <c r="Q60" s="90">
        <f>O60+P60</f>
        <v>1</v>
      </c>
      <c r="R60" s="80">
        <f>IFERROR(Q60/N60,"-")</f>
        <v>0.021276595744681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0</v>
      </c>
      <c r="AC60" s="83" t="str">
        <f>SUM(Y60:Y61)/SUM(K60:K61)</f>
        <v>0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>
        <v>1</v>
      </c>
      <c r="BY60" s="124">
        <f>IF(Q60=0,"",IF(BX60=0,"",(BX60/Q60)))</f>
        <v>1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170</v>
      </c>
      <c r="C61" s="184" t="s">
        <v>58</v>
      </c>
      <c r="D61" s="184"/>
      <c r="E61" s="184"/>
      <c r="F61" s="184"/>
      <c r="G61" s="184" t="s">
        <v>66</v>
      </c>
      <c r="H61" s="87"/>
      <c r="I61" s="87"/>
      <c r="J61" s="87"/>
      <c r="K61" s="176"/>
      <c r="L61" s="79">
        <v>0</v>
      </c>
      <c r="M61" s="79">
        <v>0</v>
      </c>
      <c r="N61" s="79">
        <v>0</v>
      </c>
      <c r="O61" s="88">
        <v>0</v>
      </c>
      <c r="P61" s="89">
        <v>0</v>
      </c>
      <c r="Q61" s="90">
        <f>O61+P61</f>
        <v>0</v>
      </c>
      <c r="R61" s="80" t="str">
        <f>IFERROR(Q61/N61,"-")</f>
        <v>-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30"/>
      <c r="B62" s="84"/>
      <c r="C62" s="84"/>
      <c r="D62" s="85"/>
      <c r="E62" s="85"/>
      <c r="F62" s="85"/>
      <c r="G62" s="86"/>
      <c r="H62" s="87"/>
      <c r="I62" s="87"/>
      <c r="J62" s="87"/>
      <c r="K62" s="177"/>
      <c r="L62" s="34"/>
      <c r="M62" s="34"/>
      <c r="N62" s="31"/>
      <c r="O62" s="23"/>
      <c r="P62" s="23"/>
      <c r="Q62" s="23"/>
      <c r="R62" s="32"/>
      <c r="S62" s="32"/>
      <c r="T62" s="23"/>
      <c r="U62" s="32"/>
      <c r="V62" s="25"/>
      <c r="W62" s="25"/>
      <c r="X62" s="25"/>
      <c r="Y62" s="183"/>
      <c r="Z62" s="183"/>
      <c r="AA62" s="183"/>
      <c r="AB62" s="183"/>
      <c r="AC62" s="33"/>
      <c r="AD62" s="57"/>
      <c r="AE62" s="61"/>
      <c r="AF62" s="62"/>
      <c r="AG62" s="61"/>
      <c r="AH62" s="65"/>
      <c r="AI62" s="66"/>
      <c r="AJ62" s="67"/>
      <c r="AK62" s="68"/>
      <c r="AL62" s="68"/>
      <c r="AM62" s="68"/>
      <c r="AN62" s="61"/>
      <c r="AO62" s="62"/>
      <c r="AP62" s="61"/>
      <c r="AQ62" s="65"/>
      <c r="AR62" s="66"/>
      <c r="AS62" s="67"/>
      <c r="AT62" s="68"/>
      <c r="AU62" s="68"/>
      <c r="AV62" s="68"/>
      <c r="AW62" s="61"/>
      <c r="AX62" s="62"/>
      <c r="AY62" s="61"/>
      <c r="AZ62" s="65"/>
      <c r="BA62" s="66"/>
      <c r="BB62" s="67"/>
      <c r="BC62" s="68"/>
      <c r="BD62" s="68"/>
      <c r="BE62" s="68"/>
      <c r="BF62" s="61"/>
      <c r="BG62" s="62"/>
      <c r="BH62" s="61"/>
      <c r="BI62" s="65"/>
      <c r="BJ62" s="66"/>
      <c r="BK62" s="67"/>
      <c r="BL62" s="68"/>
      <c r="BM62" s="68"/>
      <c r="BN62" s="68"/>
      <c r="BO62" s="63"/>
      <c r="BP62" s="64"/>
      <c r="BQ62" s="61"/>
      <c r="BR62" s="65"/>
      <c r="BS62" s="66"/>
      <c r="BT62" s="67"/>
      <c r="BU62" s="68"/>
      <c r="BV62" s="68"/>
      <c r="BW62" s="68"/>
      <c r="BX62" s="63"/>
      <c r="BY62" s="64"/>
      <c r="BZ62" s="61"/>
      <c r="CA62" s="65"/>
      <c r="CB62" s="66"/>
      <c r="CC62" s="67"/>
      <c r="CD62" s="68"/>
      <c r="CE62" s="68"/>
      <c r="CF62" s="68"/>
      <c r="CG62" s="63"/>
      <c r="CH62" s="64"/>
      <c r="CI62" s="61"/>
      <c r="CJ62" s="65"/>
      <c r="CK62" s="66"/>
      <c r="CL62" s="67"/>
      <c r="CM62" s="68"/>
      <c r="CN62" s="68"/>
      <c r="CO62" s="68"/>
      <c r="CP62" s="69"/>
      <c r="CQ62" s="66"/>
      <c r="CR62" s="66"/>
      <c r="CS62" s="66"/>
      <c r="CT62" s="70"/>
    </row>
    <row r="63" spans="1:99">
      <c r="A63" s="30"/>
      <c r="B63" s="37"/>
      <c r="C63" s="37"/>
      <c r="D63" s="21"/>
      <c r="E63" s="21"/>
      <c r="F63" s="21"/>
      <c r="G63" s="22"/>
      <c r="H63" s="36"/>
      <c r="I63" s="36"/>
      <c r="J63" s="73"/>
      <c r="K63" s="178"/>
      <c r="L63" s="34"/>
      <c r="M63" s="34"/>
      <c r="N63" s="31"/>
      <c r="O63" s="23"/>
      <c r="P63" s="23"/>
      <c r="Q63" s="23"/>
      <c r="R63" s="32"/>
      <c r="S63" s="32"/>
      <c r="T63" s="23"/>
      <c r="U63" s="32"/>
      <c r="V63" s="25"/>
      <c r="W63" s="25"/>
      <c r="X63" s="25"/>
      <c r="Y63" s="183"/>
      <c r="Z63" s="183"/>
      <c r="AA63" s="183"/>
      <c r="AB63" s="183"/>
      <c r="AC63" s="33"/>
      <c r="AD63" s="59"/>
      <c r="AE63" s="61"/>
      <c r="AF63" s="62"/>
      <c r="AG63" s="61"/>
      <c r="AH63" s="65"/>
      <c r="AI63" s="66"/>
      <c r="AJ63" s="67"/>
      <c r="AK63" s="68"/>
      <c r="AL63" s="68"/>
      <c r="AM63" s="68"/>
      <c r="AN63" s="61"/>
      <c r="AO63" s="62"/>
      <c r="AP63" s="61"/>
      <c r="AQ63" s="65"/>
      <c r="AR63" s="66"/>
      <c r="AS63" s="67"/>
      <c r="AT63" s="68"/>
      <c r="AU63" s="68"/>
      <c r="AV63" s="68"/>
      <c r="AW63" s="61"/>
      <c r="AX63" s="62"/>
      <c r="AY63" s="61"/>
      <c r="AZ63" s="65"/>
      <c r="BA63" s="66"/>
      <c r="BB63" s="67"/>
      <c r="BC63" s="68"/>
      <c r="BD63" s="68"/>
      <c r="BE63" s="68"/>
      <c r="BF63" s="61"/>
      <c r="BG63" s="62"/>
      <c r="BH63" s="61"/>
      <c r="BI63" s="65"/>
      <c r="BJ63" s="66"/>
      <c r="BK63" s="67"/>
      <c r="BL63" s="68"/>
      <c r="BM63" s="68"/>
      <c r="BN63" s="68"/>
      <c r="BO63" s="63"/>
      <c r="BP63" s="64"/>
      <c r="BQ63" s="61"/>
      <c r="BR63" s="65"/>
      <c r="BS63" s="66"/>
      <c r="BT63" s="67"/>
      <c r="BU63" s="68"/>
      <c r="BV63" s="68"/>
      <c r="BW63" s="68"/>
      <c r="BX63" s="63"/>
      <c r="BY63" s="64"/>
      <c r="BZ63" s="61"/>
      <c r="CA63" s="65"/>
      <c r="CB63" s="66"/>
      <c r="CC63" s="67"/>
      <c r="CD63" s="68"/>
      <c r="CE63" s="68"/>
      <c r="CF63" s="68"/>
      <c r="CG63" s="63"/>
      <c r="CH63" s="64"/>
      <c r="CI63" s="61"/>
      <c r="CJ63" s="65"/>
      <c r="CK63" s="66"/>
      <c r="CL63" s="67"/>
      <c r="CM63" s="68"/>
      <c r="CN63" s="68"/>
      <c r="CO63" s="68"/>
      <c r="CP63" s="69"/>
      <c r="CQ63" s="66"/>
      <c r="CR63" s="66"/>
      <c r="CS63" s="66"/>
      <c r="CT63" s="70"/>
    </row>
    <row r="64" spans="1:99">
      <c r="A64" s="19">
        <f>AC64</f>
        <v>1.2573839662447</v>
      </c>
      <c r="B64" s="39"/>
      <c r="C64" s="39"/>
      <c r="D64" s="39"/>
      <c r="E64" s="39"/>
      <c r="F64" s="39"/>
      <c r="G64" s="39"/>
      <c r="H64" s="40" t="s">
        <v>171</v>
      </c>
      <c r="I64" s="40"/>
      <c r="J64" s="40"/>
      <c r="K64" s="179">
        <f>SUM(K6:K63)</f>
        <v>2370000</v>
      </c>
      <c r="L64" s="41">
        <f>SUM(L6:L63)</f>
        <v>1248</v>
      </c>
      <c r="M64" s="41">
        <f>SUM(M6:M63)</f>
        <v>433</v>
      </c>
      <c r="N64" s="41">
        <f>SUM(N6:N63)</f>
        <v>2534</v>
      </c>
      <c r="O64" s="41">
        <f>SUM(O6:O63)</f>
        <v>188</v>
      </c>
      <c r="P64" s="41">
        <f>SUM(P6:P63)</f>
        <v>0</v>
      </c>
      <c r="Q64" s="41">
        <f>SUM(Q6:Q63)</f>
        <v>188</v>
      </c>
      <c r="R64" s="42">
        <f>IFERROR(Q64/N64,"-")</f>
        <v>0.074191002367798</v>
      </c>
      <c r="S64" s="76">
        <f>SUM(S6:S63)</f>
        <v>16</v>
      </c>
      <c r="T64" s="76">
        <f>SUM(T6:T63)</f>
        <v>57</v>
      </c>
      <c r="U64" s="42">
        <f>IFERROR(S64/Q64,"-")</f>
        <v>0.085106382978723</v>
      </c>
      <c r="V64" s="43">
        <f>IFERROR(K64/Q64,"-")</f>
        <v>12606.382978723</v>
      </c>
      <c r="W64" s="44">
        <f>SUM(W6:W63)</f>
        <v>47</v>
      </c>
      <c r="X64" s="42">
        <f>IFERROR(W64/Q64,"-")</f>
        <v>0.25</v>
      </c>
      <c r="Y64" s="179">
        <f>SUM(Y6:Y63)</f>
        <v>2980000</v>
      </c>
      <c r="Z64" s="179">
        <f>IFERROR(Y64/Q64,"-")</f>
        <v>15851.063829787</v>
      </c>
      <c r="AA64" s="179">
        <f>IFERROR(Y64/W64,"-")</f>
        <v>63404.255319149</v>
      </c>
      <c r="AB64" s="179">
        <f>Y64-K64</f>
        <v>610000</v>
      </c>
      <c r="AC64" s="45">
        <f>Y64/K64</f>
        <v>1.2573839662447</v>
      </c>
      <c r="AD64" s="58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9"/>
    <mergeCell ref="K22:K29"/>
    <mergeCell ref="V22:V29"/>
    <mergeCell ref="AB22:AB29"/>
    <mergeCell ref="AC22:AC29"/>
    <mergeCell ref="A30:A35"/>
    <mergeCell ref="K30:K35"/>
    <mergeCell ref="V30:V35"/>
    <mergeCell ref="AB30:AB35"/>
    <mergeCell ref="AC30:AC35"/>
    <mergeCell ref="A36:A43"/>
    <mergeCell ref="K36:K43"/>
    <mergeCell ref="V36:V43"/>
    <mergeCell ref="AB36:AB43"/>
    <mergeCell ref="AC36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0.0375</v>
      </c>
      <c r="B6" s="184" t="s">
        <v>173</v>
      </c>
      <c r="C6" s="184" t="s">
        <v>58</v>
      </c>
      <c r="D6" s="184" t="s">
        <v>174</v>
      </c>
      <c r="E6" s="184" t="s">
        <v>175</v>
      </c>
      <c r="F6" s="184" t="s">
        <v>176</v>
      </c>
      <c r="G6" s="184" t="s">
        <v>61</v>
      </c>
      <c r="H6" s="87" t="s">
        <v>177</v>
      </c>
      <c r="I6" s="87" t="s">
        <v>178</v>
      </c>
      <c r="J6" s="87" t="s">
        <v>165</v>
      </c>
      <c r="K6" s="176">
        <v>80000</v>
      </c>
      <c r="L6" s="79">
        <v>30</v>
      </c>
      <c r="M6" s="79">
        <v>0</v>
      </c>
      <c r="N6" s="79">
        <v>87</v>
      </c>
      <c r="O6" s="88">
        <v>15</v>
      </c>
      <c r="P6" s="89">
        <v>0</v>
      </c>
      <c r="Q6" s="90">
        <f>O6+P6</f>
        <v>15</v>
      </c>
      <c r="R6" s="80">
        <f>IFERROR(Q6/N6,"-")</f>
        <v>0.17241379310345</v>
      </c>
      <c r="S6" s="79">
        <v>0</v>
      </c>
      <c r="T6" s="79">
        <v>4</v>
      </c>
      <c r="U6" s="80">
        <f>IFERROR(T6/(Q6),"-")</f>
        <v>0.26666666666667</v>
      </c>
      <c r="V6" s="81">
        <f>IFERROR(K6/SUM(Q6:Q7),"-")</f>
        <v>2105.2631578947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-77000</v>
      </c>
      <c r="AC6" s="83">
        <f>SUM(Y6:Y7)/SUM(K6:K7)</f>
        <v>0.0375</v>
      </c>
      <c r="AD6" s="77"/>
      <c r="AE6" s="91">
        <v>2</v>
      </c>
      <c r="AF6" s="92">
        <f>IF(Q6=0,"",IF(AE6=0,"",(AE6/Q6)))</f>
        <v>0.13333333333333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8</v>
      </c>
      <c r="AO6" s="98">
        <f>IF(Q6=0,"",IF(AN6=0,"",(AN6/Q6)))</f>
        <v>0.53333333333333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4</v>
      </c>
      <c r="BP6" s="117">
        <f>IF(Q6=0,"",IF(BO6=0,"",(BO6/Q6)))</f>
        <v>0.26666666666667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0.066666666666667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179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81</v>
      </c>
      <c r="M7" s="79">
        <v>58</v>
      </c>
      <c r="N7" s="79">
        <v>24</v>
      </c>
      <c r="O7" s="88">
        <v>22</v>
      </c>
      <c r="P7" s="89">
        <v>1</v>
      </c>
      <c r="Q7" s="90">
        <f>O7+P7</f>
        <v>23</v>
      </c>
      <c r="R7" s="80">
        <f>IFERROR(Q7/N7,"-")</f>
        <v>0.95833333333333</v>
      </c>
      <c r="S7" s="79">
        <v>0</v>
      </c>
      <c r="T7" s="79">
        <v>7</v>
      </c>
      <c r="U7" s="80">
        <f>IFERROR(T7/(Q7),"-")</f>
        <v>0.30434782608696</v>
      </c>
      <c r="V7" s="81"/>
      <c r="W7" s="82">
        <v>2</v>
      </c>
      <c r="X7" s="80">
        <f>IF(Q7=0,"-",W7/Q7)</f>
        <v>0.08695652173913</v>
      </c>
      <c r="Y7" s="181">
        <v>3000</v>
      </c>
      <c r="Z7" s="182">
        <f>IFERROR(Y7/Q7,"-")</f>
        <v>130.4347826087</v>
      </c>
      <c r="AA7" s="182">
        <f>IFERROR(Y7/W7,"-")</f>
        <v>1500</v>
      </c>
      <c r="AB7" s="176"/>
      <c r="AC7" s="83"/>
      <c r="AD7" s="77"/>
      <c r="AE7" s="91">
        <v>1</v>
      </c>
      <c r="AF7" s="92">
        <f>IF(Q7=0,"",IF(AE7=0,"",(AE7/Q7)))</f>
        <v>0.043478260869565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6</v>
      </c>
      <c r="AO7" s="98">
        <f>IF(Q7=0,"",IF(AN7=0,"",(AN7/Q7)))</f>
        <v>0.26086956521739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6</v>
      </c>
      <c r="BG7" s="110">
        <f>IF(Q7=0,"",IF(BF7=0,"",(BF7/Q7)))</f>
        <v>0.26086956521739</v>
      </c>
      <c r="BH7" s="109">
        <v>1</v>
      </c>
      <c r="BI7" s="111">
        <f>IFERROR(BH7/BF7,"-")</f>
        <v>0.16666666666667</v>
      </c>
      <c r="BJ7" s="112">
        <v>1000</v>
      </c>
      <c r="BK7" s="113">
        <f>IFERROR(BJ7/BF7,"-")</f>
        <v>166.66666666667</v>
      </c>
      <c r="BL7" s="114">
        <v>1</v>
      </c>
      <c r="BM7" s="114"/>
      <c r="BN7" s="114"/>
      <c r="BO7" s="116">
        <v>6</v>
      </c>
      <c r="BP7" s="117">
        <f>IF(Q7=0,"",IF(BO7=0,"",(BO7/Q7)))</f>
        <v>0.26086956521739</v>
      </c>
      <c r="BQ7" s="118">
        <v>1</v>
      </c>
      <c r="BR7" s="119">
        <f>IFERROR(BQ7/BO7,"-")</f>
        <v>0.16666666666667</v>
      </c>
      <c r="BS7" s="120">
        <v>2000</v>
      </c>
      <c r="BT7" s="121">
        <f>IFERROR(BS7/BO7,"-")</f>
        <v>333.33333333333</v>
      </c>
      <c r="BU7" s="122">
        <v>1</v>
      </c>
      <c r="BV7" s="122"/>
      <c r="BW7" s="122"/>
      <c r="BX7" s="123">
        <v>4</v>
      </c>
      <c r="BY7" s="124">
        <f>IF(Q7=0,"",IF(BX7=0,"",(BX7/Q7)))</f>
        <v>0.17391304347826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3000</v>
      </c>
      <c r="CR7" s="138">
        <v>2000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0.0375</v>
      </c>
      <c r="B10" s="39"/>
      <c r="C10" s="39"/>
      <c r="D10" s="39"/>
      <c r="E10" s="39"/>
      <c r="F10" s="39"/>
      <c r="G10" s="39"/>
      <c r="H10" s="40" t="s">
        <v>180</v>
      </c>
      <c r="I10" s="40"/>
      <c r="J10" s="40"/>
      <c r="K10" s="179">
        <f>SUM(K6:K9)</f>
        <v>80000</v>
      </c>
      <c r="L10" s="41">
        <f>SUM(L6:L9)</f>
        <v>111</v>
      </c>
      <c r="M10" s="41">
        <f>SUM(M6:M9)</f>
        <v>58</v>
      </c>
      <c r="N10" s="41">
        <f>SUM(N6:N9)</f>
        <v>111</v>
      </c>
      <c r="O10" s="41">
        <f>SUM(O6:O9)</f>
        <v>37</v>
      </c>
      <c r="P10" s="41">
        <f>SUM(P6:P9)</f>
        <v>1</v>
      </c>
      <c r="Q10" s="41">
        <f>SUM(Q6:Q9)</f>
        <v>38</v>
      </c>
      <c r="R10" s="42">
        <f>IFERROR(Q10/N10,"-")</f>
        <v>0.34234234234234</v>
      </c>
      <c r="S10" s="76">
        <f>SUM(S6:S9)</f>
        <v>0</v>
      </c>
      <c r="T10" s="76">
        <f>SUM(T6:T9)</f>
        <v>11</v>
      </c>
      <c r="U10" s="42">
        <f>IFERROR(S10/Q10,"-")</f>
        <v>0</v>
      </c>
      <c r="V10" s="43">
        <f>IFERROR(K10/Q10,"-")</f>
        <v>2105.2631578947</v>
      </c>
      <c r="W10" s="44">
        <f>SUM(W6:W9)</f>
        <v>2</v>
      </c>
      <c r="X10" s="42">
        <f>IFERROR(W10/Q10,"-")</f>
        <v>0.052631578947368</v>
      </c>
      <c r="Y10" s="179">
        <f>SUM(Y6:Y9)</f>
        <v>3000</v>
      </c>
      <c r="Z10" s="179">
        <f>IFERROR(Y10/Q10,"-")</f>
        <v>78.947368421053</v>
      </c>
      <c r="AA10" s="179">
        <f>IFERROR(Y10/W10,"-")</f>
        <v>1500</v>
      </c>
      <c r="AB10" s="179">
        <f>Y10-K10</f>
        <v>-77000</v>
      </c>
      <c r="AC10" s="45">
        <f>Y10/K10</f>
        <v>0.0375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