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<sst xmlns="http://schemas.openxmlformats.org/spreadsheetml/2006/main" uniqueCount="153">
  <si>
    <t>03月</t>
  </si>
  <si>
    <t>りんご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</si>
  <si>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</si>
  <si>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</si>
  <si>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</si>
  <si>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</si>
  <si>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</si>
  <si>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</si>
  <si>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</si>
  <si>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</si>
  <si>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</si>
  <si>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</si>
  <si>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</si>
  <si>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</si>
  <si>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</si>
  <si>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</si>
  <si>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</si>
  <si>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</si>
  <si>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</si>
  <si>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</si>
  <si>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</si>
  <si>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</si>
  <si>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</si>
  <si>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</si>
  <si>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</si>
  <si>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</si>
  <si>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</si>
  <si>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</si>
  <si>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</si>
  <si>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</si>
  <si>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</si>
  <si>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</si>
  <si>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</si>
  <si>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</si>
  <si>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</si>
  <si>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</si>
  <si>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</si>
  <si>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</si>
  <si>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</si>
  <si>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</si>
  <si>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</si>
  <si>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</si>
  <si>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</si>
  <si>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</si>
  <si>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</si>
  <si>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</si>
  <si>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</si>
  <si>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</si>
  <si>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</si>
  <si>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</si>
  <si>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</si>
  <si>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</si>
  <si>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</si>
  <si>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</si>
  <si>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</si>
  <si>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</si>
  <si>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</si>
  <si>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ks683</t>
  </si>
  <si>
    <t>インターカラー</t>
  </si>
  <si>
    <t>①求人版（栗山絵麻）</t>
  </si>
  <si>
    <t>①新人熟女が大勢登録！？今がチャンスだ！急げ急げ！</t>
  </si>
  <si>
    <t>TOP</t>
  </si>
  <si>
    <t>スポニチ関西</t>
  </si>
  <si>
    <t>半2段つかみ20段保証</t>
  </si>
  <si>
    <t>20段保証</t>
  </si>
  <si>
    <t>ks684</t>
  </si>
  <si>
    <t>空電</t>
  </si>
  <si>
    <t>ks685</t>
  </si>
  <si>
    <t>②再婚&amp;理解者版（栗山絵麻）</t>
  </si>
  <si>
    <t>②再婚&amp;理解者</t>
  </si>
  <si>
    <t>ks686</t>
  </si>
  <si>
    <t>ks687</t>
  </si>
  <si>
    <t>③大正版（栗山絵麻）</t>
  </si>
  <si>
    <t>③50〜70代男性限定熟女好きな男性募集中</t>
  </si>
  <si>
    <t>ks688</t>
  </si>
  <si>
    <t>ks689</t>
  </si>
  <si>
    <t>④興奮版（栗山絵麻）</t>
  </si>
  <si>
    <t>④学生いませんギャルもいません熟女熟女熟女熟女</t>
  </si>
  <si>
    <t>ks690</t>
  </si>
  <si>
    <t>ks691</t>
  </si>
  <si>
    <t>旧デイリー風（栗山絵麻）</t>
  </si>
  <si>
    <t>新人熟女が大勢登録！？今がチャンスだ！急げ急げ！</t>
  </si>
  <si>
    <t>東スポ 8回セット</t>
  </si>
  <si>
    <t>全2段金土</t>
  </si>
  <si>
    <t>3/1～</t>
  </si>
  <si>
    <t>ks692</t>
  </si>
  <si>
    <t>ks693</t>
  </si>
  <si>
    <t>デリヘル版3（栗山絵麻）</t>
  </si>
  <si>
    <t>出会い求人</t>
  </si>
  <si>
    <t>ks694</t>
  </si>
  <si>
    <t>ks695</t>
  </si>
  <si>
    <t>求人風（栗山絵麻）</t>
  </si>
  <si>
    <t>70歳までの出会いリクルート</t>
  </si>
  <si>
    <t>ks696</t>
  </si>
  <si>
    <t>ks697</t>
  </si>
  <si>
    <t>①大正版（栗山絵麻）</t>
  </si>
  <si>
    <t>202「まるで異世界。おじさんが美熟女からモテモテ」</t>
  </si>
  <si>
    <t>ニッカン西部</t>
  </si>
  <si>
    <t>1～10日</t>
  </si>
  <si>
    <t>ks698</t>
  </si>
  <si>
    <t>ks699</t>
  </si>
  <si>
    <t>②旧デイリー風（栗山絵麻）</t>
  </si>
  <si>
    <t>203「女性人数限界突破！本当に男性が足りなくて困ってます。50歳以上の方は是非！」</t>
  </si>
  <si>
    <t>11～20日</t>
  </si>
  <si>
    <t>ks700</t>
  </si>
  <si>
    <t>ks701</t>
  </si>
  <si>
    <t>③No1誤解版（栗山絵麻）</t>
  </si>
  <si>
    <t>204「ダメ男に朗報！世話好き熟女がアツい出会い希望」</t>
  </si>
  <si>
    <t>21～31日</t>
  </si>
  <si>
    <t>ks702</t>
  </si>
  <si>
    <t>ks703</t>
  </si>
  <si>
    <t>デリヘル版2（栗山絵麻）</t>
  </si>
  <si>
    <t>50代の女性と出会えるサイト登場</t>
  </si>
  <si>
    <t>スポニチ関東</t>
  </si>
  <si>
    <t>全5段</t>
  </si>
  <si>
    <t>3月21日(月)</t>
  </si>
  <si>
    <t>ks704</t>
  </si>
  <si>
    <t>ks705</t>
  </si>
  <si>
    <t>ks706</t>
  </si>
  <si>
    <t>ks707</t>
  </si>
  <si>
    <t>右女9（栗山絵麻）</t>
  </si>
  <si>
    <t>学生いませんギャルもいません熟女熟女熟女熟女</t>
  </si>
  <si>
    <t>サンスポ関東</t>
  </si>
  <si>
    <t>1C終面全5段</t>
  </si>
  <si>
    <t>3月12日(土)</t>
  </si>
  <si>
    <t>ks708</t>
  </si>
  <si>
    <t>ks709</t>
  </si>
  <si>
    <t>サンスポ関西</t>
  </si>
  <si>
    <t>3月19日(土)</t>
  </si>
  <si>
    <t>ks710</t>
  </si>
  <si>
    <t>ks711</t>
  </si>
  <si>
    <t>DVDパッケージ＿ストーリー版（栗山絵麻）</t>
  </si>
  <si>
    <t>従順な美熟女と出会う(私をペットにして)</t>
  </si>
  <si>
    <t>デイリースポーツ関西</t>
  </si>
  <si>
    <t>4C終面全5段</t>
  </si>
  <si>
    <t>3月13日(日)</t>
  </si>
  <si>
    <t>ks712</t>
  </si>
  <si>
    <t>新聞 TOTAL</t>
  </si>
  <si>
    <t>●雑誌 広告</t>
  </si>
  <si>
    <t>rz057</t>
  </si>
  <si>
    <t>日本ジャーナル出版</t>
  </si>
  <si>
    <t>（栗山絵麻）</t>
  </si>
  <si>
    <t>週刊実話</t>
  </si>
  <si>
    <t>表4</t>
  </si>
  <si>
    <t>3月31日(木)</t>
  </si>
  <si>
    <t>rz058</t>
  </si>
  <si>
    <t>rz059</t>
  </si>
  <si>
    <t>ぶんか社</t>
  </si>
  <si>
    <t>レトロ版（栗山絵麻）</t>
  </si>
  <si>
    <t>EX MAX</t>
  </si>
  <si>
    <t>3月26日(土)</t>
  </si>
  <si>
    <t>rz060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</si>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</sst>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2.0325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400000</v>
      </c>
      <c r="L6" s="79">
        <v>12</v>
      </c>
      <c r="M6" s="79">
        <v>0</v>
      </c>
      <c r="N6" s="79">
        <v>102</v>
      </c>
      <c r="O6" s="88">
        <v>5</v>
      </c>
      <c r="P6" s="89">
        <v>0</v>
      </c>
      <c r="Q6" s="90">
        <f>O6+P6</f>
        <v>5</v>
      </c>
      <c r="R6" s="80">
        <f>IFERROR(Q6/N6,"-")</f>
        <v>0.049019607843137</v>
      </c>
      <c r="S6" s="79">
        <v>1</v>
      </c>
      <c r="T6" s="79">
        <v>3</v>
      </c>
      <c r="U6" s="80">
        <f>IFERROR(T6/(Q6),"-")</f>
        <v>0.6</v>
      </c>
      <c r="V6" s="81">
        <f>IFERROR(K6/SUM(Q6:Q13),"-")</f>
        <v>7272.7272727273</v>
      </c>
      <c r="W6" s="82">
        <v>2</v>
      </c>
      <c r="X6" s="80">
        <f>IF(Q6=0,"-",W6/Q6)</f>
        <v>0.4</v>
      </c>
      <c r="Y6" s="181">
        <v>8000</v>
      </c>
      <c r="Z6" s="182">
        <f>IFERROR(Y6/Q6,"-")</f>
        <v>1600</v>
      </c>
      <c r="AA6" s="182">
        <f>IFERROR(Y6/W6,"-")</f>
        <v>4000</v>
      </c>
      <c r="AB6" s="176">
        <f>SUM(Y6:Y13)-SUM(K6:K13)</f>
        <v>413000</v>
      </c>
      <c r="AC6" s="83">
        <f>SUM(Y6:Y13)/SUM(K6:K13)</f>
        <v>2.0325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</v>
      </c>
      <c r="BG6" s="110">
        <f>IF(Q6=0,"",IF(BF6=0,"",(BF6/Q6)))</f>
        <v>0.2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3</v>
      </c>
      <c r="BP6" s="117">
        <f>IF(Q6=0,"",IF(BO6=0,"",(BO6/Q6)))</f>
        <v>0.6</v>
      </c>
      <c r="BQ6" s="118">
        <v>1</v>
      </c>
      <c r="BR6" s="119">
        <f>IFERROR(BQ6/BO6,"-")</f>
        <v>0.33333333333333</v>
      </c>
      <c r="BS6" s="120">
        <v>3000</v>
      </c>
      <c r="BT6" s="121">
        <f>IFERROR(BS6/BO6,"-")</f>
        <v>1000</v>
      </c>
      <c r="BU6" s="122">
        <v>1</v>
      </c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>
        <v>1</v>
      </c>
      <c r="CH6" s="131">
        <f>IF(Q6=0,"",IF(CG6=0,"",(CG6/Q6)))</f>
        <v>0.2</v>
      </c>
      <c r="CI6" s="132">
        <v>1</v>
      </c>
      <c r="CJ6" s="133">
        <f>IFERROR(CI6/CG6,"-")</f>
        <v>1</v>
      </c>
      <c r="CK6" s="134">
        <v>5000</v>
      </c>
      <c r="CL6" s="135">
        <f>IFERROR(CK6/CG6,"-")</f>
        <v>5000</v>
      </c>
      <c r="CM6" s="136">
        <v>1</v>
      </c>
      <c r="CN6" s="136"/>
      <c r="CO6" s="136"/>
      <c r="CP6" s="137">
        <v>2</v>
      </c>
      <c r="CQ6" s="138">
        <v>8000</v>
      </c>
      <c r="CR6" s="138">
        <v>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61</v>
      </c>
      <c r="M7" s="79">
        <v>45</v>
      </c>
      <c r="N7" s="79">
        <v>62</v>
      </c>
      <c r="O7" s="88">
        <v>8</v>
      </c>
      <c r="P7" s="89">
        <v>0</v>
      </c>
      <c r="Q7" s="90">
        <f>O7+P7</f>
        <v>8</v>
      </c>
      <c r="R7" s="80">
        <f>IFERROR(Q7/N7,"-")</f>
        <v>0.12903225806452</v>
      </c>
      <c r="S7" s="79">
        <v>1</v>
      </c>
      <c r="T7" s="79">
        <v>1</v>
      </c>
      <c r="U7" s="80">
        <f>IFERROR(T7/(Q7),"-")</f>
        <v>0.125</v>
      </c>
      <c r="V7" s="81"/>
      <c r="W7" s="82">
        <v>3</v>
      </c>
      <c r="X7" s="80">
        <f>IF(Q7=0,"-",W7/Q7)</f>
        <v>0.375</v>
      </c>
      <c r="Y7" s="181">
        <v>19000</v>
      </c>
      <c r="Z7" s="182">
        <f>IFERROR(Y7/Q7,"-")</f>
        <v>2375</v>
      </c>
      <c r="AA7" s="182">
        <f>IFERROR(Y7/W7,"-")</f>
        <v>6333.3333333333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0.125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</v>
      </c>
      <c r="BG7" s="110">
        <f>IF(Q7=0,"",IF(BF7=0,"",(BF7/Q7)))</f>
        <v>0.125</v>
      </c>
      <c r="BH7" s="109">
        <v>1</v>
      </c>
      <c r="BI7" s="111">
        <f>IFERROR(BH7/BF7,"-")</f>
        <v>1</v>
      </c>
      <c r="BJ7" s="112">
        <v>1000</v>
      </c>
      <c r="BK7" s="113">
        <f>IFERROR(BJ7/BF7,"-")</f>
        <v>1000</v>
      </c>
      <c r="BL7" s="114">
        <v>1</v>
      </c>
      <c r="BM7" s="114"/>
      <c r="BN7" s="114"/>
      <c r="BO7" s="116">
        <v>2</v>
      </c>
      <c r="BP7" s="117">
        <f>IF(Q7=0,"",IF(BO7=0,"",(BO7/Q7)))</f>
        <v>0.25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0.125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3</v>
      </c>
      <c r="CH7" s="131">
        <f>IF(Q7=0,"",IF(CG7=0,"",(CG7/Q7)))</f>
        <v>0.375</v>
      </c>
      <c r="CI7" s="132">
        <v>2</v>
      </c>
      <c r="CJ7" s="133">
        <f>IFERROR(CI7/CG7,"-")</f>
        <v>0.66666666666667</v>
      </c>
      <c r="CK7" s="134">
        <v>18000</v>
      </c>
      <c r="CL7" s="135">
        <f>IFERROR(CK7/CG7,"-")</f>
        <v>6000</v>
      </c>
      <c r="CM7" s="136">
        <v>1</v>
      </c>
      <c r="CN7" s="136"/>
      <c r="CO7" s="136">
        <v>1</v>
      </c>
      <c r="CP7" s="137">
        <v>3</v>
      </c>
      <c r="CQ7" s="138">
        <v>19000</v>
      </c>
      <c r="CR7" s="138">
        <v>17000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/>
      <c r="I8" s="87" t="s">
        <v>63</v>
      </c>
      <c r="J8" s="87"/>
      <c r="K8" s="176"/>
      <c r="L8" s="79">
        <v>42</v>
      </c>
      <c r="M8" s="79">
        <v>0</v>
      </c>
      <c r="N8" s="79">
        <v>64</v>
      </c>
      <c r="O8" s="88">
        <v>5</v>
      </c>
      <c r="P8" s="89">
        <v>0</v>
      </c>
      <c r="Q8" s="90">
        <f>O8+P8</f>
        <v>5</v>
      </c>
      <c r="R8" s="80">
        <f>IFERROR(Q8/N8,"-")</f>
        <v>0.078125</v>
      </c>
      <c r="S8" s="79">
        <v>0</v>
      </c>
      <c r="T8" s="79">
        <v>1</v>
      </c>
      <c r="U8" s="80">
        <f>IFERROR(T8/(Q8),"-")</f>
        <v>0.2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0.4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2</v>
      </c>
      <c r="BP8" s="117">
        <f>IF(Q8=0,"",IF(BO8=0,"",(BO8/Q8)))</f>
        <v>0.4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0.2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70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29</v>
      </c>
      <c r="M9" s="79">
        <v>22</v>
      </c>
      <c r="N9" s="79">
        <v>25</v>
      </c>
      <c r="O9" s="88">
        <v>8</v>
      </c>
      <c r="P9" s="89">
        <v>0</v>
      </c>
      <c r="Q9" s="90">
        <f>O9+P9</f>
        <v>8</v>
      </c>
      <c r="R9" s="80">
        <f>IFERROR(Q9/N9,"-")</f>
        <v>0.32</v>
      </c>
      <c r="S9" s="79">
        <v>2</v>
      </c>
      <c r="T9" s="79">
        <v>1</v>
      </c>
      <c r="U9" s="80">
        <f>IFERROR(T9/(Q9),"-")</f>
        <v>0.125</v>
      </c>
      <c r="V9" s="81"/>
      <c r="W9" s="82">
        <v>2</v>
      </c>
      <c r="X9" s="80">
        <f>IF(Q9=0,"-",W9/Q9)</f>
        <v>0.25</v>
      </c>
      <c r="Y9" s="181">
        <v>32000</v>
      </c>
      <c r="Z9" s="182">
        <f>IFERROR(Y9/Q9,"-")</f>
        <v>4000</v>
      </c>
      <c r="AA9" s="182">
        <f>IFERROR(Y9/W9,"-")</f>
        <v>16000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1</v>
      </c>
      <c r="AX9" s="104">
        <f>IF(Q9=0,"",IF(AW9=0,"",(AW9/Q9)))</f>
        <v>0.125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2</v>
      </c>
      <c r="BG9" s="110">
        <f>IF(Q9=0,"",IF(BF9=0,"",(BF9/Q9)))</f>
        <v>0.25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2</v>
      </c>
      <c r="BP9" s="117">
        <f>IF(Q9=0,"",IF(BO9=0,"",(BO9/Q9)))</f>
        <v>0.25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3</v>
      </c>
      <c r="BY9" s="124">
        <f>IF(Q9=0,"",IF(BX9=0,"",(BX9/Q9)))</f>
        <v>0.375</v>
      </c>
      <c r="BZ9" s="125">
        <v>2</v>
      </c>
      <c r="CA9" s="126">
        <f>IFERROR(BZ9/BX9,"-")</f>
        <v>0.66666666666667</v>
      </c>
      <c r="CB9" s="127">
        <v>32000</v>
      </c>
      <c r="CC9" s="128">
        <f>IFERROR(CB9/BX9,"-")</f>
        <v>10666.666666667</v>
      </c>
      <c r="CD9" s="129">
        <v>1</v>
      </c>
      <c r="CE9" s="129"/>
      <c r="CF9" s="129">
        <v>1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2</v>
      </c>
      <c r="CQ9" s="138">
        <v>32000</v>
      </c>
      <c r="CR9" s="138">
        <v>30000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73</v>
      </c>
      <c r="G10" s="184" t="s">
        <v>61</v>
      </c>
      <c r="H10" s="87"/>
      <c r="I10" s="87" t="s">
        <v>63</v>
      </c>
      <c r="J10" s="87"/>
      <c r="K10" s="176"/>
      <c r="L10" s="79">
        <v>18</v>
      </c>
      <c r="M10" s="79">
        <v>0</v>
      </c>
      <c r="N10" s="79">
        <v>131</v>
      </c>
      <c r="O10" s="88">
        <v>5</v>
      </c>
      <c r="P10" s="89">
        <v>0</v>
      </c>
      <c r="Q10" s="90">
        <f>O10+P10</f>
        <v>5</v>
      </c>
      <c r="R10" s="80">
        <f>IFERROR(Q10/N10,"-")</f>
        <v>0.038167938931298</v>
      </c>
      <c r="S10" s="79">
        <v>0</v>
      </c>
      <c r="T10" s="79">
        <v>2</v>
      </c>
      <c r="U10" s="80">
        <f>IFERROR(T10/(Q10),"-")</f>
        <v>0.4</v>
      </c>
      <c r="V10" s="81"/>
      <c r="W10" s="82">
        <v>1</v>
      </c>
      <c r="X10" s="80">
        <f>IF(Q10=0,"-",W10/Q10)</f>
        <v>0.2</v>
      </c>
      <c r="Y10" s="181">
        <v>8000</v>
      </c>
      <c r="Z10" s="182">
        <f>IFERROR(Y10/Q10,"-")</f>
        <v>1600</v>
      </c>
      <c r="AA10" s="182">
        <f>IFERROR(Y10/W10,"-")</f>
        <v>8000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2</v>
      </c>
      <c r="BP10" s="117">
        <f>IF(Q10=0,"",IF(BO10=0,"",(BO10/Q10)))</f>
        <v>0.4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3</v>
      </c>
      <c r="BY10" s="124">
        <f>IF(Q10=0,"",IF(BX10=0,"",(BX10/Q10)))</f>
        <v>0.6</v>
      </c>
      <c r="BZ10" s="125">
        <v>1</v>
      </c>
      <c r="CA10" s="126">
        <f>IFERROR(BZ10/BX10,"-")</f>
        <v>0.33333333333333</v>
      </c>
      <c r="CB10" s="127">
        <v>8000</v>
      </c>
      <c r="CC10" s="128">
        <f>IFERROR(CB10/BX10,"-")</f>
        <v>2666.6666666667</v>
      </c>
      <c r="CD10" s="129"/>
      <c r="CE10" s="129">
        <v>1</v>
      </c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8000</v>
      </c>
      <c r="CR10" s="138">
        <v>8000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74</v>
      </c>
      <c r="C11" s="184" t="s">
        <v>58</v>
      </c>
      <c r="D11" s="184"/>
      <c r="E11" s="184" t="s">
        <v>72</v>
      </c>
      <c r="F11" s="184" t="s">
        <v>73</v>
      </c>
      <c r="G11" s="184" t="s">
        <v>66</v>
      </c>
      <c r="H11" s="87"/>
      <c r="I11" s="87"/>
      <c r="J11" s="87"/>
      <c r="K11" s="176"/>
      <c r="L11" s="79">
        <v>62</v>
      </c>
      <c r="M11" s="79">
        <v>34</v>
      </c>
      <c r="N11" s="79">
        <v>18</v>
      </c>
      <c r="O11" s="88">
        <v>10</v>
      </c>
      <c r="P11" s="89">
        <v>0</v>
      </c>
      <c r="Q11" s="90">
        <f>O11+P11</f>
        <v>10</v>
      </c>
      <c r="R11" s="80">
        <f>IFERROR(Q11/N11,"-")</f>
        <v>0.55555555555556</v>
      </c>
      <c r="S11" s="79">
        <v>0</v>
      </c>
      <c r="T11" s="79">
        <v>4</v>
      </c>
      <c r="U11" s="80">
        <f>IFERROR(T11/(Q11),"-")</f>
        <v>0.4</v>
      </c>
      <c r="V11" s="81"/>
      <c r="W11" s="82">
        <v>4</v>
      </c>
      <c r="X11" s="80">
        <f>IF(Q11=0,"-",W11/Q11)</f>
        <v>0.4</v>
      </c>
      <c r="Y11" s="181">
        <v>52000</v>
      </c>
      <c r="Z11" s="182">
        <f>IFERROR(Y11/Q11,"-")</f>
        <v>5200</v>
      </c>
      <c r="AA11" s="182">
        <f>IFERROR(Y11/W11,"-")</f>
        <v>13000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0.1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>
        <v>6</v>
      </c>
      <c r="BY11" s="124">
        <f>IF(Q11=0,"",IF(BX11=0,"",(BX11/Q11)))</f>
        <v>0.6</v>
      </c>
      <c r="BZ11" s="125">
        <v>3</v>
      </c>
      <c r="CA11" s="126">
        <f>IFERROR(BZ11/BX11,"-")</f>
        <v>0.5</v>
      </c>
      <c r="CB11" s="127">
        <v>9000</v>
      </c>
      <c r="CC11" s="128">
        <f>IFERROR(CB11/BX11,"-")</f>
        <v>1500</v>
      </c>
      <c r="CD11" s="129">
        <v>3</v>
      </c>
      <c r="CE11" s="129"/>
      <c r="CF11" s="129"/>
      <c r="CG11" s="130">
        <v>3</v>
      </c>
      <c r="CH11" s="131">
        <f>IF(Q11=0,"",IF(CG11=0,"",(CG11/Q11)))</f>
        <v>0.3</v>
      </c>
      <c r="CI11" s="132">
        <v>1</v>
      </c>
      <c r="CJ11" s="133">
        <f>IFERROR(CI11/CG11,"-")</f>
        <v>0.33333333333333</v>
      </c>
      <c r="CK11" s="134">
        <v>43000</v>
      </c>
      <c r="CL11" s="135">
        <f>IFERROR(CK11/CG11,"-")</f>
        <v>14333.333333333</v>
      </c>
      <c r="CM11" s="136"/>
      <c r="CN11" s="136"/>
      <c r="CO11" s="136">
        <v>1</v>
      </c>
      <c r="CP11" s="137">
        <v>4</v>
      </c>
      <c r="CQ11" s="138">
        <v>52000</v>
      </c>
      <c r="CR11" s="138">
        <v>43000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75</v>
      </c>
      <c r="C12" s="184" t="s">
        <v>58</v>
      </c>
      <c r="D12" s="184"/>
      <c r="E12" s="184" t="s">
        <v>76</v>
      </c>
      <c r="F12" s="184" t="s">
        <v>77</v>
      </c>
      <c r="G12" s="184" t="s">
        <v>61</v>
      </c>
      <c r="H12" s="87"/>
      <c r="I12" s="87" t="s">
        <v>63</v>
      </c>
      <c r="J12" s="87"/>
      <c r="K12" s="176"/>
      <c r="L12" s="79">
        <v>32</v>
      </c>
      <c r="M12" s="79">
        <v>0</v>
      </c>
      <c r="N12" s="79">
        <v>153</v>
      </c>
      <c r="O12" s="88">
        <v>10</v>
      </c>
      <c r="P12" s="89">
        <v>0</v>
      </c>
      <c r="Q12" s="90">
        <f>O12+P12</f>
        <v>10</v>
      </c>
      <c r="R12" s="80">
        <f>IFERROR(Q12/N12,"-")</f>
        <v>0.065359477124183</v>
      </c>
      <c r="S12" s="79">
        <v>1</v>
      </c>
      <c r="T12" s="79">
        <v>3</v>
      </c>
      <c r="U12" s="80">
        <f>IFERROR(T12/(Q12),"-")</f>
        <v>0.3</v>
      </c>
      <c r="V12" s="81"/>
      <c r="W12" s="82">
        <v>6</v>
      </c>
      <c r="X12" s="80">
        <f>IF(Q12=0,"-",W12/Q12)</f>
        <v>0.6</v>
      </c>
      <c r="Y12" s="181">
        <v>22000</v>
      </c>
      <c r="Z12" s="182">
        <f>IFERROR(Y12/Q12,"-")</f>
        <v>2200</v>
      </c>
      <c r="AA12" s="182">
        <f>IFERROR(Y12/W12,"-")</f>
        <v>3666.6666666667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6</v>
      </c>
      <c r="BP12" s="117">
        <f>IF(Q12=0,"",IF(BO12=0,"",(BO12/Q12)))</f>
        <v>0.6</v>
      </c>
      <c r="BQ12" s="118">
        <v>3</v>
      </c>
      <c r="BR12" s="119">
        <f>IFERROR(BQ12/BO12,"-")</f>
        <v>0.5</v>
      </c>
      <c r="BS12" s="120">
        <v>16000</v>
      </c>
      <c r="BT12" s="121">
        <f>IFERROR(BS12/BO12,"-")</f>
        <v>2666.6666666667</v>
      </c>
      <c r="BU12" s="122">
        <v>2</v>
      </c>
      <c r="BV12" s="122">
        <v>1</v>
      </c>
      <c r="BW12" s="122"/>
      <c r="BX12" s="123">
        <v>3</v>
      </c>
      <c r="BY12" s="124">
        <f>IF(Q12=0,"",IF(BX12=0,"",(BX12/Q12)))</f>
        <v>0.3</v>
      </c>
      <c r="BZ12" s="125">
        <v>2</v>
      </c>
      <c r="CA12" s="126">
        <f>IFERROR(BZ12/BX12,"-")</f>
        <v>0.66666666666667</v>
      </c>
      <c r="CB12" s="127">
        <v>3000</v>
      </c>
      <c r="CC12" s="128">
        <f>IFERROR(CB12/BX12,"-")</f>
        <v>1000</v>
      </c>
      <c r="CD12" s="129">
        <v>2</v>
      </c>
      <c r="CE12" s="129"/>
      <c r="CF12" s="129"/>
      <c r="CG12" s="130">
        <v>1</v>
      </c>
      <c r="CH12" s="131">
        <f>IF(Q12=0,"",IF(CG12=0,"",(CG12/Q12)))</f>
        <v>0.1</v>
      </c>
      <c r="CI12" s="132">
        <v>1</v>
      </c>
      <c r="CJ12" s="133">
        <f>IFERROR(CI12/CG12,"-")</f>
        <v>1</v>
      </c>
      <c r="CK12" s="134">
        <v>3000</v>
      </c>
      <c r="CL12" s="135">
        <f>IFERROR(CK12/CG12,"-")</f>
        <v>3000</v>
      </c>
      <c r="CM12" s="136"/>
      <c r="CN12" s="136"/>
      <c r="CO12" s="136">
        <v>1</v>
      </c>
      <c r="CP12" s="137">
        <v>6</v>
      </c>
      <c r="CQ12" s="138">
        <v>22000</v>
      </c>
      <c r="CR12" s="138">
        <v>8000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78</v>
      </c>
      <c r="C13" s="184" t="s">
        <v>58</v>
      </c>
      <c r="D13" s="184"/>
      <c r="E13" s="184" t="s">
        <v>76</v>
      </c>
      <c r="F13" s="184" t="s">
        <v>77</v>
      </c>
      <c r="G13" s="184" t="s">
        <v>66</v>
      </c>
      <c r="H13" s="87"/>
      <c r="I13" s="87"/>
      <c r="J13" s="87"/>
      <c r="K13" s="176"/>
      <c r="L13" s="79">
        <v>230</v>
      </c>
      <c r="M13" s="79">
        <v>38</v>
      </c>
      <c r="N13" s="79">
        <v>14</v>
      </c>
      <c r="O13" s="88">
        <v>4</v>
      </c>
      <c r="P13" s="89">
        <v>0</v>
      </c>
      <c r="Q13" s="90">
        <f>O13+P13</f>
        <v>4</v>
      </c>
      <c r="R13" s="80">
        <f>IFERROR(Q13/N13,"-")</f>
        <v>0.28571428571429</v>
      </c>
      <c r="S13" s="79">
        <v>2</v>
      </c>
      <c r="T13" s="79">
        <v>1</v>
      </c>
      <c r="U13" s="80">
        <f>IFERROR(T13/(Q13),"-")</f>
        <v>0.25</v>
      </c>
      <c r="V13" s="81"/>
      <c r="W13" s="82">
        <v>3</v>
      </c>
      <c r="X13" s="80">
        <f>IF(Q13=0,"-",W13/Q13)</f>
        <v>0.75</v>
      </c>
      <c r="Y13" s="181">
        <v>672000</v>
      </c>
      <c r="Z13" s="182">
        <f>IFERROR(Y13/Q13,"-")</f>
        <v>168000</v>
      </c>
      <c r="AA13" s="182">
        <f>IFERROR(Y13/W13,"-")</f>
        <v>224000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1</v>
      </c>
      <c r="BP13" s="117">
        <f>IF(Q13=0,"",IF(BO13=0,"",(BO13/Q13)))</f>
        <v>0.25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0.5</v>
      </c>
      <c r="BZ13" s="125">
        <v>2</v>
      </c>
      <c r="CA13" s="126">
        <f>IFERROR(BZ13/BX13,"-")</f>
        <v>1</v>
      </c>
      <c r="CB13" s="127">
        <v>679000</v>
      </c>
      <c r="CC13" s="128">
        <f>IFERROR(CB13/BX13,"-")</f>
        <v>339500</v>
      </c>
      <c r="CD13" s="129"/>
      <c r="CE13" s="129"/>
      <c r="CF13" s="129">
        <v>2</v>
      </c>
      <c r="CG13" s="130">
        <v>1</v>
      </c>
      <c r="CH13" s="131">
        <f>IF(Q13=0,"",IF(CG13=0,"",(CG13/Q13)))</f>
        <v>0.25</v>
      </c>
      <c r="CI13" s="132">
        <v>1</v>
      </c>
      <c r="CJ13" s="133">
        <f>IFERROR(CI13/CG13,"-")</f>
        <v>1</v>
      </c>
      <c r="CK13" s="134">
        <v>3000</v>
      </c>
      <c r="CL13" s="135">
        <f>IFERROR(CK13/CG13,"-")</f>
        <v>3000</v>
      </c>
      <c r="CM13" s="136">
        <v>1</v>
      </c>
      <c r="CN13" s="136"/>
      <c r="CO13" s="136"/>
      <c r="CP13" s="137">
        <v>3</v>
      </c>
      <c r="CQ13" s="138">
        <v>672000</v>
      </c>
      <c r="CR13" s="138">
        <v>619000</v>
      </c>
      <c r="CS13" s="138"/>
      <c r="CT13" s="139" t="str">
        <f>IF(AND(CR13=0,CS13=0),"",IF(AND(CR13&lt;=100000,CS13&lt;=100000),"",IF(CR13/CQ13&gt;0.7,"男高",IF(CS13/CQ13&gt;0.7,"女高",""))))</f>
        <v>男高</v>
      </c>
    </row>
    <row r="14" spans="1:99">
      <c r="A14" s="78">
        <f>AC14</f>
        <v>1.34</v>
      </c>
      <c r="B14" s="184" t="s">
        <v>79</v>
      </c>
      <c r="C14" s="184" t="s">
        <v>58</v>
      </c>
      <c r="D14" s="184"/>
      <c r="E14" s="184" t="s">
        <v>80</v>
      </c>
      <c r="F14" s="184" t="s">
        <v>81</v>
      </c>
      <c r="G14" s="184" t="s">
        <v>61</v>
      </c>
      <c r="H14" s="87" t="s">
        <v>82</v>
      </c>
      <c r="I14" s="87" t="s">
        <v>83</v>
      </c>
      <c r="J14" s="87" t="s">
        <v>84</v>
      </c>
      <c r="K14" s="176">
        <v>500000</v>
      </c>
      <c r="L14" s="79">
        <v>12</v>
      </c>
      <c r="M14" s="79">
        <v>0</v>
      </c>
      <c r="N14" s="79">
        <v>77</v>
      </c>
      <c r="O14" s="88">
        <v>4</v>
      </c>
      <c r="P14" s="89">
        <v>0</v>
      </c>
      <c r="Q14" s="90">
        <f>O14+P14</f>
        <v>4</v>
      </c>
      <c r="R14" s="80">
        <f>IFERROR(Q14/N14,"-")</f>
        <v>0.051948051948052</v>
      </c>
      <c r="S14" s="79">
        <v>0</v>
      </c>
      <c r="T14" s="79">
        <v>3</v>
      </c>
      <c r="U14" s="80">
        <f>IFERROR(T14/(Q14),"-")</f>
        <v>0.75</v>
      </c>
      <c r="V14" s="81">
        <f>IFERROR(K14/SUM(Q14:Q19),"-")</f>
        <v>14285.714285714</v>
      </c>
      <c r="W14" s="82">
        <v>1</v>
      </c>
      <c r="X14" s="80">
        <f>IF(Q14=0,"-",W14/Q14)</f>
        <v>0.25</v>
      </c>
      <c r="Y14" s="181">
        <v>90000</v>
      </c>
      <c r="Z14" s="182">
        <f>IFERROR(Y14/Q14,"-")</f>
        <v>22500</v>
      </c>
      <c r="AA14" s="182">
        <f>IFERROR(Y14/W14,"-")</f>
        <v>90000</v>
      </c>
      <c r="AB14" s="176">
        <f>SUM(Y14:Y19)-SUM(K14:K19)</f>
        <v>170000</v>
      </c>
      <c r="AC14" s="83">
        <f>SUM(Y14:Y19)/SUM(K14:K19)</f>
        <v>1.34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0.25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2</v>
      </c>
      <c r="BP14" s="117">
        <f>IF(Q14=0,"",IF(BO14=0,"",(BO14/Q14)))</f>
        <v>0.5</v>
      </c>
      <c r="BQ14" s="118">
        <v>1</v>
      </c>
      <c r="BR14" s="119">
        <f>IFERROR(BQ14/BO14,"-")</f>
        <v>0.5</v>
      </c>
      <c r="BS14" s="120">
        <v>90000</v>
      </c>
      <c r="BT14" s="121">
        <f>IFERROR(BS14/BO14,"-")</f>
        <v>45000</v>
      </c>
      <c r="BU14" s="122"/>
      <c r="BV14" s="122"/>
      <c r="BW14" s="122">
        <v>1</v>
      </c>
      <c r="BX14" s="123">
        <v>1</v>
      </c>
      <c r="BY14" s="124">
        <f>IF(Q14=0,"",IF(BX14=0,"",(BX14/Q14)))</f>
        <v>0.25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90000</v>
      </c>
      <c r="CR14" s="138">
        <v>90000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85</v>
      </c>
      <c r="C15" s="184" t="s">
        <v>58</v>
      </c>
      <c r="D15" s="184"/>
      <c r="E15" s="184" t="s">
        <v>80</v>
      </c>
      <c r="F15" s="184" t="s">
        <v>81</v>
      </c>
      <c r="G15" s="184" t="s">
        <v>66</v>
      </c>
      <c r="H15" s="87"/>
      <c r="I15" s="87"/>
      <c r="J15" s="87"/>
      <c r="K15" s="176"/>
      <c r="L15" s="79">
        <v>26</v>
      </c>
      <c r="M15" s="79">
        <v>14</v>
      </c>
      <c r="N15" s="79">
        <v>1</v>
      </c>
      <c r="O15" s="88">
        <v>4</v>
      </c>
      <c r="P15" s="89">
        <v>0</v>
      </c>
      <c r="Q15" s="90">
        <f>O15+P15</f>
        <v>4</v>
      </c>
      <c r="R15" s="80">
        <f>IFERROR(Q15/N15,"-")</f>
        <v>4</v>
      </c>
      <c r="S15" s="79">
        <v>1</v>
      </c>
      <c r="T15" s="79">
        <v>3</v>
      </c>
      <c r="U15" s="80">
        <f>IFERROR(T15/(Q15),"-")</f>
        <v>0.75</v>
      </c>
      <c r="V15" s="81"/>
      <c r="W15" s="82">
        <v>3</v>
      </c>
      <c r="X15" s="80">
        <f>IF(Q15=0,"-",W15/Q15)</f>
        <v>0.75</v>
      </c>
      <c r="Y15" s="181">
        <v>111000</v>
      </c>
      <c r="Z15" s="182">
        <f>IFERROR(Y15/Q15,"-")</f>
        <v>27750</v>
      </c>
      <c r="AA15" s="182">
        <f>IFERROR(Y15/W15,"-")</f>
        <v>37000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0.25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>
        <v>3</v>
      </c>
      <c r="CH15" s="131">
        <f>IF(Q15=0,"",IF(CG15=0,"",(CG15/Q15)))</f>
        <v>0.75</v>
      </c>
      <c r="CI15" s="132">
        <v>3</v>
      </c>
      <c r="CJ15" s="133">
        <f>IFERROR(CI15/CG15,"-")</f>
        <v>1</v>
      </c>
      <c r="CK15" s="134">
        <v>111000</v>
      </c>
      <c r="CL15" s="135">
        <f>IFERROR(CK15/CG15,"-")</f>
        <v>37000</v>
      </c>
      <c r="CM15" s="136"/>
      <c r="CN15" s="136">
        <v>1</v>
      </c>
      <c r="CO15" s="136">
        <v>2</v>
      </c>
      <c r="CP15" s="137">
        <v>3</v>
      </c>
      <c r="CQ15" s="138">
        <v>111000</v>
      </c>
      <c r="CR15" s="138">
        <v>80000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86</v>
      </c>
      <c r="C16" s="184" t="s">
        <v>58</v>
      </c>
      <c r="D16" s="184"/>
      <c r="E16" s="184" t="s">
        <v>87</v>
      </c>
      <c r="F16" s="184" t="s">
        <v>88</v>
      </c>
      <c r="G16" s="184" t="s">
        <v>61</v>
      </c>
      <c r="H16" s="87"/>
      <c r="I16" s="87" t="s">
        <v>83</v>
      </c>
      <c r="J16" s="87"/>
      <c r="K16" s="176"/>
      <c r="L16" s="79">
        <v>12</v>
      </c>
      <c r="M16" s="79">
        <v>0</v>
      </c>
      <c r="N16" s="79">
        <v>75</v>
      </c>
      <c r="O16" s="88">
        <v>9</v>
      </c>
      <c r="P16" s="89">
        <v>0</v>
      </c>
      <c r="Q16" s="90">
        <f>O16+P16</f>
        <v>9</v>
      </c>
      <c r="R16" s="80">
        <f>IFERROR(Q16/N16,"-")</f>
        <v>0.12</v>
      </c>
      <c r="S16" s="79">
        <v>0</v>
      </c>
      <c r="T16" s="79">
        <v>6</v>
      </c>
      <c r="U16" s="80">
        <f>IFERROR(T16/(Q16),"-")</f>
        <v>0.66666666666667</v>
      </c>
      <c r="V16" s="81"/>
      <c r="W16" s="82">
        <v>1</v>
      </c>
      <c r="X16" s="80">
        <f>IF(Q16=0,"-",W16/Q16)</f>
        <v>0.11111111111111</v>
      </c>
      <c r="Y16" s="181">
        <v>3000</v>
      </c>
      <c r="Z16" s="182">
        <f>IFERROR(Y16/Q16,"-")</f>
        <v>333.33333333333</v>
      </c>
      <c r="AA16" s="182">
        <f>IFERROR(Y16/W16,"-")</f>
        <v>3000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2</v>
      </c>
      <c r="AO16" s="98">
        <f>IF(Q16=0,"",IF(AN16=0,"",(AN16/Q16)))</f>
        <v>0.22222222222222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0.11111111111111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3</v>
      </c>
      <c r="BP16" s="117">
        <f>IF(Q16=0,"",IF(BO16=0,"",(BO16/Q16)))</f>
        <v>0.33333333333333</v>
      </c>
      <c r="BQ16" s="118">
        <v>1</v>
      </c>
      <c r="BR16" s="119">
        <f>IFERROR(BQ16/BO16,"-")</f>
        <v>0.33333333333333</v>
      </c>
      <c r="BS16" s="120">
        <v>3000</v>
      </c>
      <c r="BT16" s="121">
        <f>IFERROR(BS16/BO16,"-")</f>
        <v>1000</v>
      </c>
      <c r="BU16" s="122"/>
      <c r="BV16" s="122"/>
      <c r="BW16" s="122">
        <v>1</v>
      </c>
      <c r="BX16" s="123">
        <v>2</v>
      </c>
      <c r="BY16" s="124">
        <f>IF(Q16=0,"",IF(BX16=0,"",(BX16/Q16)))</f>
        <v>0.22222222222222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>
        <v>1</v>
      </c>
      <c r="CH16" s="131">
        <f>IF(Q16=0,"",IF(CG16=0,"",(CG16/Q16)))</f>
        <v>0.11111111111111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1</v>
      </c>
      <c r="CQ16" s="138">
        <v>3000</v>
      </c>
      <c r="CR16" s="138">
        <v>3000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89</v>
      </c>
      <c r="C17" s="184" t="s">
        <v>58</v>
      </c>
      <c r="D17" s="184"/>
      <c r="E17" s="184" t="s">
        <v>87</v>
      </c>
      <c r="F17" s="184" t="s">
        <v>88</v>
      </c>
      <c r="G17" s="184" t="s">
        <v>66</v>
      </c>
      <c r="H17" s="87"/>
      <c r="I17" s="87"/>
      <c r="J17" s="87"/>
      <c r="K17" s="176"/>
      <c r="L17" s="79">
        <v>43</v>
      </c>
      <c r="M17" s="79">
        <v>32</v>
      </c>
      <c r="N17" s="79">
        <v>29</v>
      </c>
      <c r="O17" s="88">
        <v>7</v>
      </c>
      <c r="P17" s="89">
        <v>0</v>
      </c>
      <c r="Q17" s="90">
        <f>O17+P17</f>
        <v>7</v>
      </c>
      <c r="R17" s="80">
        <f>IFERROR(Q17/N17,"-")</f>
        <v>0.24137931034483</v>
      </c>
      <c r="S17" s="79">
        <v>0</v>
      </c>
      <c r="T17" s="79">
        <v>3</v>
      </c>
      <c r="U17" s="80">
        <f>IFERROR(T17/(Q17),"-")</f>
        <v>0.42857142857143</v>
      </c>
      <c r="V17" s="81"/>
      <c r="W17" s="82">
        <v>1</v>
      </c>
      <c r="X17" s="80">
        <f>IF(Q17=0,"-",W17/Q17)</f>
        <v>0.14285714285714</v>
      </c>
      <c r="Y17" s="181">
        <v>395000</v>
      </c>
      <c r="Z17" s="182">
        <f>IFERROR(Y17/Q17,"-")</f>
        <v>56428.571428571</v>
      </c>
      <c r="AA17" s="182">
        <f>IFERROR(Y17/W17,"-")</f>
        <v>395000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0.14285714285714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1</v>
      </c>
      <c r="BP17" s="117">
        <f>IF(Q17=0,"",IF(BO17=0,"",(BO17/Q17)))</f>
        <v>0.14285714285714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5</v>
      </c>
      <c r="BY17" s="124">
        <f>IF(Q17=0,"",IF(BX17=0,"",(BX17/Q17)))</f>
        <v>0.71428571428571</v>
      </c>
      <c r="BZ17" s="125">
        <v>1</v>
      </c>
      <c r="CA17" s="126">
        <f>IFERROR(BZ17/BX17,"-")</f>
        <v>0.2</v>
      </c>
      <c r="CB17" s="127">
        <v>395000</v>
      </c>
      <c r="CC17" s="128">
        <f>IFERROR(CB17/BX17,"-")</f>
        <v>79000</v>
      </c>
      <c r="CD17" s="129"/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395000</v>
      </c>
      <c r="CR17" s="138">
        <v>395000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/>
      <c r="B18" s="184" t="s">
        <v>90</v>
      </c>
      <c r="C18" s="184" t="s">
        <v>58</v>
      </c>
      <c r="D18" s="184"/>
      <c r="E18" s="184" t="s">
        <v>91</v>
      </c>
      <c r="F18" s="184" t="s">
        <v>92</v>
      </c>
      <c r="G18" s="184" t="s">
        <v>61</v>
      </c>
      <c r="H18" s="87"/>
      <c r="I18" s="87" t="s">
        <v>83</v>
      </c>
      <c r="J18" s="87"/>
      <c r="K18" s="176"/>
      <c r="L18" s="79">
        <v>17</v>
      </c>
      <c r="M18" s="79">
        <v>0</v>
      </c>
      <c r="N18" s="79">
        <v>71</v>
      </c>
      <c r="O18" s="88">
        <v>8</v>
      </c>
      <c r="P18" s="89">
        <v>0</v>
      </c>
      <c r="Q18" s="90">
        <f>O18+P18</f>
        <v>8</v>
      </c>
      <c r="R18" s="80">
        <f>IFERROR(Q18/N18,"-")</f>
        <v>0.11267605633803</v>
      </c>
      <c r="S18" s="79">
        <v>1</v>
      </c>
      <c r="T18" s="79">
        <v>4</v>
      </c>
      <c r="U18" s="80">
        <f>IFERROR(T18/(Q18),"-")</f>
        <v>0.5</v>
      </c>
      <c r="V18" s="81"/>
      <c r="W18" s="82">
        <v>1</v>
      </c>
      <c r="X18" s="80">
        <f>IF(Q18=0,"-",W18/Q18)</f>
        <v>0.125</v>
      </c>
      <c r="Y18" s="181">
        <v>70000</v>
      </c>
      <c r="Z18" s="182">
        <f>IFERROR(Y18/Q18,"-")</f>
        <v>8750</v>
      </c>
      <c r="AA18" s="182">
        <f>IFERROR(Y18/W18,"-")</f>
        <v>70000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0.125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1</v>
      </c>
      <c r="BG18" s="110">
        <f>IF(Q18=0,"",IF(BF18=0,"",(BF18/Q18)))</f>
        <v>0.125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6</v>
      </c>
      <c r="BP18" s="117">
        <f>IF(Q18=0,"",IF(BO18=0,"",(BO18/Q18)))</f>
        <v>0.75</v>
      </c>
      <c r="BQ18" s="118">
        <v>1</v>
      </c>
      <c r="BR18" s="119">
        <f>IFERROR(BQ18/BO18,"-")</f>
        <v>0.16666666666667</v>
      </c>
      <c r="BS18" s="120">
        <v>70000</v>
      </c>
      <c r="BT18" s="121">
        <f>IFERROR(BS18/BO18,"-")</f>
        <v>11666.666666667</v>
      </c>
      <c r="BU18" s="122"/>
      <c r="BV18" s="122"/>
      <c r="BW18" s="122">
        <v>1</v>
      </c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70000</v>
      </c>
      <c r="CR18" s="138">
        <v>70000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93</v>
      </c>
      <c r="C19" s="184" t="s">
        <v>58</v>
      </c>
      <c r="D19" s="184"/>
      <c r="E19" s="184" t="s">
        <v>91</v>
      </c>
      <c r="F19" s="184" t="s">
        <v>92</v>
      </c>
      <c r="G19" s="184" t="s">
        <v>66</v>
      </c>
      <c r="H19" s="87"/>
      <c r="I19" s="87"/>
      <c r="J19" s="87"/>
      <c r="K19" s="176"/>
      <c r="L19" s="79">
        <v>28</v>
      </c>
      <c r="M19" s="79">
        <v>22</v>
      </c>
      <c r="N19" s="79">
        <v>6</v>
      </c>
      <c r="O19" s="88">
        <v>3</v>
      </c>
      <c r="P19" s="89">
        <v>0</v>
      </c>
      <c r="Q19" s="90">
        <f>O19+P19</f>
        <v>3</v>
      </c>
      <c r="R19" s="80">
        <f>IFERROR(Q19/N19,"-")</f>
        <v>0.5</v>
      </c>
      <c r="S19" s="79">
        <v>0</v>
      </c>
      <c r="T19" s="79">
        <v>2</v>
      </c>
      <c r="U19" s="80">
        <f>IFERROR(T19/(Q19),"-")</f>
        <v>0.66666666666667</v>
      </c>
      <c r="V19" s="81"/>
      <c r="W19" s="82">
        <v>1</v>
      </c>
      <c r="X19" s="80">
        <f>IF(Q19=0,"-",W19/Q19)</f>
        <v>0.33333333333333</v>
      </c>
      <c r="Y19" s="181">
        <v>1000</v>
      </c>
      <c r="Z19" s="182">
        <f>IFERROR(Y19/Q19,"-")</f>
        <v>333.33333333333</v>
      </c>
      <c r="AA19" s="182">
        <f>IFERROR(Y19/W19,"-")</f>
        <v>1000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1</v>
      </c>
      <c r="BP19" s="117">
        <f>IF(Q19=0,"",IF(BO19=0,"",(BO19/Q19)))</f>
        <v>0.33333333333333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1</v>
      </c>
      <c r="BY19" s="124">
        <f>IF(Q19=0,"",IF(BX19=0,"",(BX19/Q19)))</f>
        <v>0.33333333333333</v>
      </c>
      <c r="BZ19" s="125">
        <v>1</v>
      </c>
      <c r="CA19" s="126">
        <f>IFERROR(BZ19/BX19,"-")</f>
        <v>1</v>
      </c>
      <c r="CB19" s="127">
        <v>1000</v>
      </c>
      <c r="CC19" s="128">
        <f>IFERROR(CB19/BX19,"-")</f>
        <v>1000</v>
      </c>
      <c r="CD19" s="129">
        <v>1</v>
      </c>
      <c r="CE19" s="129"/>
      <c r="CF19" s="129"/>
      <c r="CG19" s="130">
        <v>1</v>
      </c>
      <c r="CH19" s="131">
        <f>IF(Q19=0,"",IF(CG19=0,"",(CG19/Q19)))</f>
        <v>0.33333333333333</v>
      </c>
      <c r="CI19" s="132"/>
      <c r="CJ19" s="133">
        <f>IFERROR(CI19/CG19,"-")</f>
        <v>0</v>
      </c>
      <c r="CK19" s="134"/>
      <c r="CL19" s="135">
        <f>IFERROR(CK19/CG19,"-")</f>
        <v>0</v>
      </c>
      <c r="CM19" s="136"/>
      <c r="CN19" s="136"/>
      <c r="CO19" s="136"/>
      <c r="CP19" s="137">
        <v>1</v>
      </c>
      <c r="CQ19" s="138">
        <v>1000</v>
      </c>
      <c r="CR19" s="138">
        <v>1000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0.8225</v>
      </c>
      <c r="B20" s="184" t="s">
        <v>94</v>
      </c>
      <c r="C20" s="184" t="s">
        <v>58</v>
      </c>
      <c r="D20" s="184"/>
      <c r="E20" s="184" t="s">
        <v>95</v>
      </c>
      <c r="F20" s="184" t="s">
        <v>96</v>
      </c>
      <c r="G20" s="184" t="s">
        <v>61</v>
      </c>
      <c r="H20" s="87" t="s">
        <v>97</v>
      </c>
      <c r="I20" s="87" t="s">
        <v>63</v>
      </c>
      <c r="J20" s="87" t="s">
        <v>98</v>
      </c>
      <c r="K20" s="176">
        <v>200000</v>
      </c>
      <c r="L20" s="79">
        <v>8</v>
      </c>
      <c r="M20" s="79">
        <v>0</v>
      </c>
      <c r="N20" s="79">
        <v>31</v>
      </c>
      <c r="O20" s="88">
        <v>4</v>
      </c>
      <c r="P20" s="89">
        <v>0</v>
      </c>
      <c r="Q20" s="90">
        <f>O20+P20</f>
        <v>4</v>
      </c>
      <c r="R20" s="80">
        <f>IFERROR(Q20/N20,"-")</f>
        <v>0.12903225806452</v>
      </c>
      <c r="S20" s="79">
        <v>1</v>
      </c>
      <c r="T20" s="79">
        <v>0</v>
      </c>
      <c r="U20" s="80">
        <f>IFERROR(T20/(Q20),"-")</f>
        <v>0</v>
      </c>
      <c r="V20" s="81">
        <f>IFERROR(K20/SUM(Q20:Q25),"-")</f>
        <v>9090.9090909091</v>
      </c>
      <c r="W20" s="82">
        <v>1</v>
      </c>
      <c r="X20" s="80">
        <f>IF(Q20=0,"-",W20/Q20)</f>
        <v>0.25</v>
      </c>
      <c r="Y20" s="181">
        <v>3000</v>
      </c>
      <c r="Z20" s="182">
        <f>IFERROR(Y20/Q20,"-")</f>
        <v>750</v>
      </c>
      <c r="AA20" s="182">
        <f>IFERROR(Y20/W20,"-")</f>
        <v>3000</v>
      </c>
      <c r="AB20" s="176">
        <f>SUM(Y20:Y25)-SUM(K20:K25)</f>
        <v>-35500</v>
      </c>
      <c r="AC20" s="83">
        <f>SUM(Y20:Y25)/SUM(K20:K25)</f>
        <v>0.8225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4</v>
      </c>
      <c r="BP20" s="117">
        <f>IF(Q20=0,"",IF(BO20=0,"",(BO20/Q20)))</f>
        <v>1</v>
      </c>
      <c r="BQ20" s="118">
        <v>1</v>
      </c>
      <c r="BR20" s="119">
        <f>IFERROR(BQ20/BO20,"-")</f>
        <v>0.25</v>
      </c>
      <c r="BS20" s="120">
        <v>3000</v>
      </c>
      <c r="BT20" s="121">
        <f>IFERROR(BS20/BO20,"-")</f>
        <v>750</v>
      </c>
      <c r="BU20" s="122">
        <v>1</v>
      </c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3000</v>
      </c>
      <c r="CR20" s="138">
        <v>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99</v>
      </c>
      <c r="C21" s="184" t="s">
        <v>58</v>
      </c>
      <c r="D21" s="184"/>
      <c r="E21" s="184" t="s">
        <v>95</v>
      </c>
      <c r="F21" s="184" t="s">
        <v>96</v>
      </c>
      <c r="G21" s="184" t="s">
        <v>66</v>
      </c>
      <c r="H21" s="87"/>
      <c r="I21" s="87"/>
      <c r="J21" s="87"/>
      <c r="K21" s="176"/>
      <c r="L21" s="79">
        <v>17</v>
      </c>
      <c r="M21" s="79">
        <v>14</v>
      </c>
      <c r="N21" s="79">
        <v>26</v>
      </c>
      <c r="O21" s="88">
        <v>3</v>
      </c>
      <c r="P21" s="89">
        <v>0</v>
      </c>
      <c r="Q21" s="90">
        <f>O21+P21</f>
        <v>3</v>
      </c>
      <c r="R21" s="80">
        <f>IFERROR(Q21/N21,"-")</f>
        <v>0.11538461538462</v>
      </c>
      <c r="S21" s="79">
        <v>0</v>
      </c>
      <c r="T21" s="79">
        <v>0</v>
      </c>
      <c r="U21" s="80">
        <f>IFERROR(T21/(Q21),"-")</f>
        <v>0</v>
      </c>
      <c r="V21" s="81"/>
      <c r="W21" s="82">
        <v>2</v>
      </c>
      <c r="X21" s="80">
        <f>IF(Q21=0,"-",W21/Q21)</f>
        <v>0.66666666666667</v>
      </c>
      <c r="Y21" s="181">
        <v>25000</v>
      </c>
      <c r="Z21" s="182">
        <f>IFERROR(Y21/Q21,"-")</f>
        <v>8333.3333333333</v>
      </c>
      <c r="AA21" s="182">
        <f>IFERROR(Y21/W21,"-")</f>
        <v>12500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2</v>
      </c>
      <c r="BP21" s="117">
        <f>IF(Q21=0,"",IF(BO21=0,"",(BO21/Q21)))</f>
        <v>0.66666666666667</v>
      </c>
      <c r="BQ21" s="118">
        <v>1</v>
      </c>
      <c r="BR21" s="119">
        <f>IFERROR(BQ21/BO21,"-")</f>
        <v>0.5</v>
      </c>
      <c r="BS21" s="120">
        <v>2000</v>
      </c>
      <c r="BT21" s="121">
        <f>IFERROR(BS21/BO21,"-")</f>
        <v>1000</v>
      </c>
      <c r="BU21" s="122">
        <v>1</v>
      </c>
      <c r="BV21" s="122"/>
      <c r="BW21" s="122"/>
      <c r="BX21" s="123">
        <v>1</v>
      </c>
      <c r="BY21" s="124">
        <f>IF(Q21=0,"",IF(BX21=0,"",(BX21/Q21)))</f>
        <v>0.33333333333333</v>
      </c>
      <c r="BZ21" s="125">
        <v>1</v>
      </c>
      <c r="CA21" s="126">
        <f>IFERROR(BZ21/BX21,"-")</f>
        <v>1</v>
      </c>
      <c r="CB21" s="127">
        <v>23000</v>
      </c>
      <c r="CC21" s="128">
        <f>IFERROR(CB21/BX21,"-")</f>
        <v>23000</v>
      </c>
      <c r="CD21" s="129"/>
      <c r="CE21" s="129"/>
      <c r="CF21" s="129">
        <v>1</v>
      </c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2</v>
      </c>
      <c r="CQ21" s="138">
        <v>25000</v>
      </c>
      <c r="CR21" s="138">
        <v>23000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100</v>
      </c>
      <c r="C22" s="184" t="s">
        <v>58</v>
      </c>
      <c r="D22" s="184"/>
      <c r="E22" s="184" t="s">
        <v>101</v>
      </c>
      <c r="F22" s="184" t="s">
        <v>102</v>
      </c>
      <c r="G22" s="184" t="s">
        <v>61</v>
      </c>
      <c r="H22" s="87"/>
      <c r="I22" s="87" t="s">
        <v>63</v>
      </c>
      <c r="J22" s="87" t="s">
        <v>103</v>
      </c>
      <c r="K22" s="176"/>
      <c r="L22" s="79">
        <v>13</v>
      </c>
      <c r="M22" s="79">
        <v>0</v>
      </c>
      <c r="N22" s="79">
        <v>48</v>
      </c>
      <c r="O22" s="88">
        <v>6</v>
      </c>
      <c r="P22" s="89">
        <v>0</v>
      </c>
      <c r="Q22" s="90">
        <f>O22+P22</f>
        <v>6</v>
      </c>
      <c r="R22" s="80">
        <f>IFERROR(Q22/N22,"-")</f>
        <v>0.125</v>
      </c>
      <c r="S22" s="79">
        <v>0</v>
      </c>
      <c r="T22" s="79">
        <v>2</v>
      </c>
      <c r="U22" s="80">
        <f>IFERROR(T22/(Q22),"-")</f>
        <v>0.33333333333333</v>
      </c>
      <c r="V22" s="81"/>
      <c r="W22" s="82">
        <v>1</v>
      </c>
      <c r="X22" s="80">
        <f>IF(Q22=0,"-",W22/Q22)</f>
        <v>0.16666666666667</v>
      </c>
      <c r="Y22" s="181">
        <v>89000</v>
      </c>
      <c r="Z22" s="182">
        <f>IFERROR(Y22/Q22,"-")</f>
        <v>14833.333333333</v>
      </c>
      <c r="AA22" s="182">
        <f>IFERROR(Y22/W22,"-")</f>
        <v>89000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>
        <v>1</v>
      </c>
      <c r="AX22" s="104">
        <f>IF(Q22=0,"",IF(AW22=0,"",(AW22/Q22)))</f>
        <v>0.16666666666667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3</v>
      </c>
      <c r="BP22" s="117">
        <f>IF(Q22=0,"",IF(BO22=0,"",(BO22/Q22)))</f>
        <v>0.5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2</v>
      </c>
      <c r="BY22" s="124">
        <f>IF(Q22=0,"",IF(BX22=0,"",(BX22/Q22)))</f>
        <v>0.33333333333333</v>
      </c>
      <c r="BZ22" s="125">
        <v>1</v>
      </c>
      <c r="CA22" s="126">
        <f>IFERROR(BZ22/BX22,"-")</f>
        <v>0.5</v>
      </c>
      <c r="CB22" s="127">
        <v>89000</v>
      </c>
      <c r="CC22" s="128">
        <f>IFERROR(CB22/BX22,"-")</f>
        <v>44500</v>
      </c>
      <c r="CD22" s="129"/>
      <c r="CE22" s="129"/>
      <c r="CF22" s="129">
        <v>1</v>
      </c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89000</v>
      </c>
      <c r="CR22" s="138">
        <v>89000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104</v>
      </c>
      <c r="C23" s="184" t="s">
        <v>58</v>
      </c>
      <c r="D23" s="184"/>
      <c r="E23" s="184" t="s">
        <v>101</v>
      </c>
      <c r="F23" s="184" t="s">
        <v>102</v>
      </c>
      <c r="G23" s="184" t="s">
        <v>66</v>
      </c>
      <c r="H23" s="87"/>
      <c r="I23" s="87"/>
      <c r="J23" s="87"/>
      <c r="K23" s="176"/>
      <c r="L23" s="79">
        <v>20</v>
      </c>
      <c r="M23" s="79">
        <v>12</v>
      </c>
      <c r="N23" s="79">
        <v>2</v>
      </c>
      <c r="O23" s="88">
        <v>3</v>
      </c>
      <c r="P23" s="89">
        <v>0</v>
      </c>
      <c r="Q23" s="90">
        <f>O23+P23</f>
        <v>3</v>
      </c>
      <c r="R23" s="80">
        <f>IFERROR(Q23/N23,"-")</f>
        <v>1.5</v>
      </c>
      <c r="S23" s="79">
        <v>0</v>
      </c>
      <c r="T23" s="79">
        <v>3</v>
      </c>
      <c r="U23" s="80">
        <f>IFERROR(T23/(Q23),"-")</f>
        <v>1</v>
      </c>
      <c r="V23" s="81"/>
      <c r="W23" s="82">
        <v>1</v>
      </c>
      <c r="X23" s="80">
        <f>IF(Q23=0,"-",W23/Q23)</f>
        <v>0.33333333333333</v>
      </c>
      <c r="Y23" s="181">
        <v>6000</v>
      </c>
      <c r="Z23" s="182">
        <f>IFERROR(Y23/Q23,"-")</f>
        <v>2000</v>
      </c>
      <c r="AA23" s="182">
        <f>IFERROR(Y23/W23,"-")</f>
        <v>6000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1</v>
      </c>
      <c r="BP23" s="117">
        <f>IF(Q23=0,"",IF(BO23=0,"",(BO23/Q23)))</f>
        <v>0.33333333333333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1</v>
      </c>
      <c r="BY23" s="124">
        <f>IF(Q23=0,"",IF(BX23=0,"",(BX23/Q23)))</f>
        <v>0.33333333333333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>
        <v>1</v>
      </c>
      <c r="CH23" s="131">
        <f>IF(Q23=0,"",IF(CG23=0,"",(CG23/Q23)))</f>
        <v>0.33333333333333</v>
      </c>
      <c r="CI23" s="132">
        <v>1</v>
      </c>
      <c r="CJ23" s="133">
        <f>IFERROR(CI23/CG23,"-")</f>
        <v>1</v>
      </c>
      <c r="CK23" s="134">
        <v>6000</v>
      </c>
      <c r="CL23" s="135">
        <f>IFERROR(CK23/CG23,"-")</f>
        <v>6000</v>
      </c>
      <c r="CM23" s="136"/>
      <c r="CN23" s="136">
        <v>1</v>
      </c>
      <c r="CO23" s="136"/>
      <c r="CP23" s="137">
        <v>1</v>
      </c>
      <c r="CQ23" s="138">
        <v>6000</v>
      </c>
      <c r="CR23" s="138">
        <v>6000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105</v>
      </c>
      <c r="C24" s="184" t="s">
        <v>58</v>
      </c>
      <c r="D24" s="184"/>
      <c r="E24" s="184" t="s">
        <v>106</v>
      </c>
      <c r="F24" s="184" t="s">
        <v>107</v>
      </c>
      <c r="G24" s="184" t="s">
        <v>61</v>
      </c>
      <c r="H24" s="87"/>
      <c r="I24" s="87" t="s">
        <v>63</v>
      </c>
      <c r="J24" s="87" t="s">
        <v>108</v>
      </c>
      <c r="K24" s="176"/>
      <c r="L24" s="79">
        <v>8</v>
      </c>
      <c r="M24" s="79">
        <v>0</v>
      </c>
      <c r="N24" s="79">
        <v>40</v>
      </c>
      <c r="O24" s="88">
        <v>1</v>
      </c>
      <c r="P24" s="89">
        <v>0</v>
      </c>
      <c r="Q24" s="90">
        <f>O24+P24</f>
        <v>1</v>
      </c>
      <c r="R24" s="80">
        <f>IFERROR(Q24/N24,"-")</f>
        <v>0.025</v>
      </c>
      <c r="S24" s="79">
        <v>0</v>
      </c>
      <c r="T24" s="79">
        <v>0</v>
      </c>
      <c r="U24" s="80">
        <f>IFERROR(T24/(Q24),"-")</f>
        <v>0</v>
      </c>
      <c r="V24" s="81"/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1</v>
      </c>
      <c r="AX24" s="104">
        <f>IF(Q24=0,"",IF(AW24=0,"",(AW24/Q24)))</f>
        <v>1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>
        <f>IF(Q24=0,"",IF(BO24=0,"",(BO24/Q24)))</f>
        <v>0</v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109</v>
      </c>
      <c r="C25" s="184" t="s">
        <v>58</v>
      </c>
      <c r="D25" s="184"/>
      <c r="E25" s="184" t="s">
        <v>106</v>
      </c>
      <c r="F25" s="184" t="s">
        <v>107</v>
      </c>
      <c r="G25" s="184" t="s">
        <v>66</v>
      </c>
      <c r="H25" s="87"/>
      <c r="I25" s="87"/>
      <c r="J25" s="87"/>
      <c r="K25" s="176"/>
      <c r="L25" s="79">
        <v>91</v>
      </c>
      <c r="M25" s="79">
        <v>24</v>
      </c>
      <c r="N25" s="79">
        <v>2</v>
      </c>
      <c r="O25" s="88">
        <v>5</v>
      </c>
      <c r="P25" s="89">
        <v>0</v>
      </c>
      <c r="Q25" s="90">
        <f>O25+P25</f>
        <v>5</v>
      </c>
      <c r="R25" s="80">
        <f>IFERROR(Q25/N25,"-")</f>
        <v>2.5</v>
      </c>
      <c r="S25" s="79">
        <v>1</v>
      </c>
      <c r="T25" s="79">
        <v>1</v>
      </c>
      <c r="U25" s="80">
        <f>IFERROR(T25/(Q25),"-")</f>
        <v>0.2</v>
      </c>
      <c r="V25" s="81"/>
      <c r="W25" s="82">
        <v>2</v>
      </c>
      <c r="X25" s="80">
        <f>IF(Q25=0,"-",W25/Q25)</f>
        <v>0.4</v>
      </c>
      <c r="Y25" s="181">
        <v>41500</v>
      </c>
      <c r="Z25" s="182">
        <f>IFERROR(Y25/Q25,"-")</f>
        <v>8300</v>
      </c>
      <c r="AA25" s="182">
        <f>IFERROR(Y25/W25,"-")</f>
        <v>20750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3</v>
      </c>
      <c r="BP25" s="117">
        <f>IF(Q25=0,"",IF(BO25=0,"",(BO25/Q25)))</f>
        <v>0.6</v>
      </c>
      <c r="BQ25" s="118">
        <v>1</v>
      </c>
      <c r="BR25" s="119">
        <f>IFERROR(BQ25/BO25,"-")</f>
        <v>0.33333333333333</v>
      </c>
      <c r="BS25" s="120">
        <v>40000</v>
      </c>
      <c r="BT25" s="121">
        <f>IFERROR(BS25/BO25,"-")</f>
        <v>13333.333333333</v>
      </c>
      <c r="BU25" s="122"/>
      <c r="BV25" s="122"/>
      <c r="BW25" s="122">
        <v>1</v>
      </c>
      <c r="BX25" s="123">
        <v>1</v>
      </c>
      <c r="BY25" s="124">
        <f>IF(Q25=0,"",IF(BX25=0,"",(BX25/Q25)))</f>
        <v>0.2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>
        <v>1</v>
      </c>
      <c r="CH25" s="131">
        <f>IF(Q25=0,"",IF(CG25=0,"",(CG25/Q25)))</f>
        <v>0.2</v>
      </c>
      <c r="CI25" s="132">
        <v>1</v>
      </c>
      <c r="CJ25" s="133">
        <f>IFERROR(CI25/CG25,"-")</f>
        <v>1</v>
      </c>
      <c r="CK25" s="134">
        <v>1500</v>
      </c>
      <c r="CL25" s="135">
        <f>IFERROR(CK25/CG25,"-")</f>
        <v>1500</v>
      </c>
      <c r="CM25" s="136">
        <v>1</v>
      </c>
      <c r="CN25" s="136"/>
      <c r="CO25" s="136"/>
      <c r="CP25" s="137">
        <v>2</v>
      </c>
      <c r="CQ25" s="138">
        <v>41500</v>
      </c>
      <c r="CR25" s="138">
        <v>40000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0.36666666666667</v>
      </c>
      <c r="B26" s="184" t="s">
        <v>110</v>
      </c>
      <c r="C26" s="184" t="s">
        <v>58</v>
      </c>
      <c r="D26" s="184"/>
      <c r="E26" s="184" t="s">
        <v>111</v>
      </c>
      <c r="F26" s="184" t="s">
        <v>112</v>
      </c>
      <c r="G26" s="184" t="s">
        <v>61</v>
      </c>
      <c r="H26" s="87" t="s">
        <v>113</v>
      </c>
      <c r="I26" s="87" t="s">
        <v>114</v>
      </c>
      <c r="J26" s="87" t="s">
        <v>115</v>
      </c>
      <c r="K26" s="176">
        <v>120000</v>
      </c>
      <c r="L26" s="79">
        <v>26</v>
      </c>
      <c r="M26" s="79">
        <v>0</v>
      </c>
      <c r="N26" s="79">
        <v>74</v>
      </c>
      <c r="O26" s="88">
        <v>8</v>
      </c>
      <c r="P26" s="89">
        <v>0</v>
      </c>
      <c r="Q26" s="90">
        <f>O26+P26</f>
        <v>8</v>
      </c>
      <c r="R26" s="80">
        <f>IFERROR(Q26/N26,"-")</f>
        <v>0.10810810810811</v>
      </c>
      <c r="S26" s="79">
        <v>0</v>
      </c>
      <c r="T26" s="79">
        <v>3</v>
      </c>
      <c r="U26" s="80">
        <f>IFERROR(T26/(Q26),"-")</f>
        <v>0.375</v>
      </c>
      <c r="V26" s="81">
        <f>IFERROR(K26/SUM(Q26:Q27),"-")</f>
        <v>10000</v>
      </c>
      <c r="W26" s="82">
        <v>1</v>
      </c>
      <c r="X26" s="80">
        <f>IF(Q26=0,"-",W26/Q26)</f>
        <v>0.125</v>
      </c>
      <c r="Y26" s="181">
        <v>1000</v>
      </c>
      <c r="Z26" s="182">
        <f>IFERROR(Y26/Q26,"-")</f>
        <v>125</v>
      </c>
      <c r="AA26" s="182">
        <f>IFERROR(Y26/W26,"-")</f>
        <v>1000</v>
      </c>
      <c r="AB26" s="176">
        <f>SUM(Y26:Y27)-SUM(K26:K27)</f>
        <v>-76000</v>
      </c>
      <c r="AC26" s="83">
        <f>SUM(Y26:Y27)/SUM(K26:K27)</f>
        <v>0.36666666666667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4</v>
      </c>
      <c r="BG26" s="110">
        <f>IF(Q26=0,"",IF(BF26=0,"",(BF26/Q26)))</f>
        <v>0.5</v>
      </c>
      <c r="BH26" s="109">
        <v>1</v>
      </c>
      <c r="BI26" s="111">
        <f>IFERROR(BH26/BF26,"-")</f>
        <v>0.25</v>
      </c>
      <c r="BJ26" s="112">
        <v>1000</v>
      </c>
      <c r="BK26" s="113">
        <f>IFERROR(BJ26/BF26,"-")</f>
        <v>250</v>
      </c>
      <c r="BL26" s="114">
        <v>1</v>
      </c>
      <c r="BM26" s="114"/>
      <c r="BN26" s="114"/>
      <c r="BO26" s="116">
        <v>2</v>
      </c>
      <c r="BP26" s="117">
        <f>IF(Q26=0,"",IF(BO26=0,"",(BO26/Q26)))</f>
        <v>0.25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2</v>
      </c>
      <c r="BY26" s="124">
        <f>IF(Q26=0,"",IF(BX26=0,"",(BX26/Q26)))</f>
        <v>0.25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1000</v>
      </c>
      <c r="CR26" s="138">
        <v>1000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116</v>
      </c>
      <c r="C27" s="184" t="s">
        <v>58</v>
      </c>
      <c r="D27" s="184"/>
      <c r="E27" s="184" t="s">
        <v>111</v>
      </c>
      <c r="F27" s="184" t="s">
        <v>112</v>
      </c>
      <c r="G27" s="184" t="s">
        <v>66</v>
      </c>
      <c r="H27" s="87"/>
      <c r="I27" s="87"/>
      <c r="J27" s="87"/>
      <c r="K27" s="176"/>
      <c r="L27" s="79">
        <v>50</v>
      </c>
      <c r="M27" s="79">
        <v>17</v>
      </c>
      <c r="N27" s="79">
        <v>9</v>
      </c>
      <c r="O27" s="88">
        <v>4</v>
      </c>
      <c r="P27" s="89">
        <v>0</v>
      </c>
      <c r="Q27" s="90">
        <f>O27+P27</f>
        <v>4</v>
      </c>
      <c r="R27" s="80">
        <f>IFERROR(Q27/N27,"-")</f>
        <v>0.44444444444444</v>
      </c>
      <c r="S27" s="79">
        <v>0</v>
      </c>
      <c r="T27" s="79">
        <v>3</v>
      </c>
      <c r="U27" s="80">
        <f>IFERROR(T27/(Q27),"-")</f>
        <v>0.75</v>
      </c>
      <c r="V27" s="81"/>
      <c r="W27" s="82">
        <v>2</v>
      </c>
      <c r="X27" s="80">
        <f>IF(Q27=0,"-",W27/Q27)</f>
        <v>0.5</v>
      </c>
      <c r="Y27" s="181">
        <v>43000</v>
      </c>
      <c r="Z27" s="182">
        <f>IFERROR(Y27/Q27,"-")</f>
        <v>10750</v>
      </c>
      <c r="AA27" s="182">
        <f>IFERROR(Y27/W27,"-")</f>
        <v>21500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1</v>
      </c>
      <c r="BP27" s="117">
        <f>IF(Q27=0,"",IF(BO27=0,"",(BO27/Q27)))</f>
        <v>0.25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2</v>
      </c>
      <c r="BY27" s="124">
        <f>IF(Q27=0,"",IF(BX27=0,"",(BX27/Q27)))</f>
        <v>0.5</v>
      </c>
      <c r="BZ27" s="125">
        <v>1</v>
      </c>
      <c r="CA27" s="126">
        <f>IFERROR(BZ27/BX27,"-")</f>
        <v>0.5</v>
      </c>
      <c r="CB27" s="127">
        <v>8000</v>
      </c>
      <c r="CC27" s="128">
        <f>IFERROR(CB27/BX27,"-")</f>
        <v>4000</v>
      </c>
      <c r="CD27" s="129"/>
      <c r="CE27" s="129">
        <v>1</v>
      </c>
      <c r="CF27" s="129"/>
      <c r="CG27" s="130">
        <v>1</v>
      </c>
      <c r="CH27" s="131">
        <f>IF(Q27=0,"",IF(CG27=0,"",(CG27/Q27)))</f>
        <v>0.25</v>
      </c>
      <c r="CI27" s="132">
        <v>1</v>
      </c>
      <c r="CJ27" s="133">
        <f>IFERROR(CI27/CG27,"-")</f>
        <v>1</v>
      </c>
      <c r="CK27" s="134">
        <v>35000</v>
      </c>
      <c r="CL27" s="135">
        <f>IFERROR(CK27/CG27,"-")</f>
        <v>35000</v>
      </c>
      <c r="CM27" s="136"/>
      <c r="CN27" s="136"/>
      <c r="CO27" s="136">
        <v>1</v>
      </c>
      <c r="CP27" s="137">
        <v>2</v>
      </c>
      <c r="CQ27" s="138">
        <v>43000</v>
      </c>
      <c r="CR27" s="138">
        <v>35000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0.013333333333333</v>
      </c>
      <c r="B28" s="184" t="s">
        <v>117</v>
      </c>
      <c r="C28" s="184" t="s">
        <v>58</v>
      </c>
      <c r="D28" s="184"/>
      <c r="E28" s="184" t="s">
        <v>111</v>
      </c>
      <c r="F28" s="184" t="s">
        <v>112</v>
      </c>
      <c r="G28" s="184" t="s">
        <v>61</v>
      </c>
      <c r="H28" s="87" t="s">
        <v>62</v>
      </c>
      <c r="I28" s="87" t="s">
        <v>114</v>
      </c>
      <c r="J28" s="87" t="s">
        <v>115</v>
      </c>
      <c r="K28" s="176">
        <v>150000</v>
      </c>
      <c r="L28" s="79">
        <v>15</v>
      </c>
      <c r="M28" s="79">
        <v>0</v>
      </c>
      <c r="N28" s="79">
        <v>61</v>
      </c>
      <c r="O28" s="88">
        <v>5</v>
      </c>
      <c r="P28" s="89">
        <v>0</v>
      </c>
      <c r="Q28" s="90">
        <f>O28+P28</f>
        <v>5</v>
      </c>
      <c r="R28" s="80">
        <f>IFERROR(Q28/N28,"-")</f>
        <v>0.081967213114754</v>
      </c>
      <c r="S28" s="79">
        <v>0</v>
      </c>
      <c r="T28" s="79">
        <v>2</v>
      </c>
      <c r="U28" s="80">
        <f>IFERROR(T28/(Q28),"-")</f>
        <v>0.4</v>
      </c>
      <c r="V28" s="81">
        <f>IFERROR(K28/SUM(Q28:Q29),"-")</f>
        <v>21428.571428571</v>
      </c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>
        <f>SUM(Y28:Y29)-SUM(K28:K29)</f>
        <v>-148000</v>
      </c>
      <c r="AC28" s="83">
        <f>SUM(Y28:Y29)/SUM(K28:K29)</f>
        <v>0.013333333333333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>
        <v>2</v>
      </c>
      <c r="BP28" s="117">
        <f>IF(Q28=0,"",IF(BO28=0,"",(BO28/Q28)))</f>
        <v>0.4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2</v>
      </c>
      <c r="BY28" s="124">
        <f>IF(Q28=0,"",IF(BX28=0,"",(BX28/Q28)))</f>
        <v>0.4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>
        <v>1</v>
      </c>
      <c r="CH28" s="131">
        <f>IF(Q28=0,"",IF(CG28=0,"",(CG28/Q28)))</f>
        <v>0.2</v>
      </c>
      <c r="CI28" s="132"/>
      <c r="CJ28" s="133">
        <f>IFERROR(CI28/CG28,"-")</f>
        <v>0</v>
      </c>
      <c r="CK28" s="134"/>
      <c r="CL28" s="135">
        <f>IFERROR(CK28/CG28,"-")</f>
        <v>0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118</v>
      </c>
      <c r="C29" s="184" t="s">
        <v>58</v>
      </c>
      <c r="D29" s="184"/>
      <c r="E29" s="184" t="s">
        <v>111</v>
      </c>
      <c r="F29" s="184" t="s">
        <v>112</v>
      </c>
      <c r="G29" s="184" t="s">
        <v>66</v>
      </c>
      <c r="H29" s="87"/>
      <c r="I29" s="87"/>
      <c r="J29" s="87"/>
      <c r="K29" s="176"/>
      <c r="L29" s="79">
        <v>37</v>
      </c>
      <c r="M29" s="79">
        <v>21</v>
      </c>
      <c r="N29" s="79">
        <v>10</v>
      </c>
      <c r="O29" s="88">
        <v>2</v>
      </c>
      <c r="P29" s="89">
        <v>0</v>
      </c>
      <c r="Q29" s="90">
        <f>O29+P29</f>
        <v>2</v>
      </c>
      <c r="R29" s="80">
        <f>IFERROR(Q29/N29,"-")</f>
        <v>0.2</v>
      </c>
      <c r="S29" s="79">
        <v>0</v>
      </c>
      <c r="T29" s="79">
        <v>0</v>
      </c>
      <c r="U29" s="80">
        <f>IFERROR(T29/(Q29),"-")</f>
        <v>0</v>
      </c>
      <c r="V29" s="81"/>
      <c r="W29" s="82">
        <v>1</v>
      </c>
      <c r="X29" s="80">
        <f>IF(Q29=0,"-",W29/Q29)</f>
        <v>0.5</v>
      </c>
      <c r="Y29" s="181">
        <v>2000</v>
      </c>
      <c r="Z29" s="182">
        <f>IFERROR(Y29/Q29,"-")</f>
        <v>1000</v>
      </c>
      <c r="AA29" s="182">
        <f>IFERROR(Y29/W29,"-")</f>
        <v>2000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/>
      <c r="BP29" s="117">
        <f>IF(Q29=0,"",IF(BO29=0,"",(BO29/Q29)))</f>
        <v>0</v>
      </c>
      <c r="BQ29" s="118"/>
      <c r="BR29" s="119" t="str">
        <f>IFERROR(BQ29/BO29,"-")</f>
        <v>-</v>
      </c>
      <c r="BS29" s="120"/>
      <c r="BT29" s="121" t="str">
        <f>IFERROR(BS29/BO29,"-")</f>
        <v>-</v>
      </c>
      <c r="BU29" s="122"/>
      <c r="BV29" s="122"/>
      <c r="BW29" s="122"/>
      <c r="BX29" s="123">
        <v>2</v>
      </c>
      <c r="BY29" s="124">
        <f>IF(Q29=0,"",IF(BX29=0,"",(BX29/Q29)))</f>
        <v>1</v>
      </c>
      <c r="BZ29" s="125">
        <v>1</v>
      </c>
      <c r="CA29" s="126">
        <f>IFERROR(BZ29/BX29,"-")</f>
        <v>0.5</v>
      </c>
      <c r="CB29" s="127">
        <v>2000</v>
      </c>
      <c r="CC29" s="128">
        <f>IFERROR(CB29/BX29,"-")</f>
        <v>1000</v>
      </c>
      <c r="CD29" s="129">
        <v>1</v>
      </c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1</v>
      </c>
      <c r="CQ29" s="138">
        <v>2000</v>
      </c>
      <c r="CR29" s="138">
        <v>2000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0.14666666666667</v>
      </c>
      <c r="B30" s="184" t="s">
        <v>119</v>
      </c>
      <c r="C30" s="184" t="s">
        <v>58</v>
      </c>
      <c r="D30" s="184"/>
      <c r="E30" s="184" t="s">
        <v>120</v>
      </c>
      <c r="F30" s="184" t="s">
        <v>121</v>
      </c>
      <c r="G30" s="184" t="s">
        <v>61</v>
      </c>
      <c r="H30" s="87" t="s">
        <v>122</v>
      </c>
      <c r="I30" s="87" t="s">
        <v>123</v>
      </c>
      <c r="J30" s="185" t="s">
        <v>124</v>
      </c>
      <c r="K30" s="176">
        <v>150000</v>
      </c>
      <c r="L30" s="79">
        <v>25</v>
      </c>
      <c r="M30" s="79">
        <v>0</v>
      </c>
      <c r="N30" s="79">
        <v>74</v>
      </c>
      <c r="O30" s="88">
        <v>3</v>
      </c>
      <c r="P30" s="89">
        <v>0</v>
      </c>
      <c r="Q30" s="90">
        <f>O30+P30</f>
        <v>3</v>
      </c>
      <c r="R30" s="80">
        <f>IFERROR(Q30/N30,"-")</f>
        <v>0.040540540540541</v>
      </c>
      <c r="S30" s="79">
        <v>0</v>
      </c>
      <c r="T30" s="79">
        <v>1</v>
      </c>
      <c r="U30" s="80">
        <f>IFERROR(T30/(Q30),"-")</f>
        <v>0.33333333333333</v>
      </c>
      <c r="V30" s="81">
        <f>IFERROR(K30/SUM(Q30:Q31),"-")</f>
        <v>25000</v>
      </c>
      <c r="W30" s="82">
        <v>1</v>
      </c>
      <c r="X30" s="80">
        <f>IF(Q30=0,"-",W30/Q30)</f>
        <v>0.33333333333333</v>
      </c>
      <c r="Y30" s="181">
        <v>5000</v>
      </c>
      <c r="Z30" s="182">
        <f>IFERROR(Y30/Q30,"-")</f>
        <v>1666.6666666667</v>
      </c>
      <c r="AA30" s="182">
        <f>IFERROR(Y30/W30,"-")</f>
        <v>5000</v>
      </c>
      <c r="AB30" s="176">
        <f>SUM(Y30:Y31)-SUM(K30:K31)</f>
        <v>-128000</v>
      </c>
      <c r="AC30" s="83">
        <f>SUM(Y30:Y31)/SUM(K30:K31)</f>
        <v>0.14666666666667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>
        <v>1</v>
      </c>
      <c r="AO30" s="98">
        <f>IF(Q30=0,"",IF(AN30=0,"",(AN30/Q30)))</f>
        <v>0.33333333333333</v>
      </c>
      <c r="AP30" s="97"/>
      <c r="AQ30" s="99">
        <f>IFERROR(AP30/AN30,"-")</f>
        <v>0</v>
      </c>
      <c r="AR30" s="100"/>
      <c r="AS30" s="101">
        <f>IFERROR(AR30/AN30,"-")</f>
        <v>0</v>
      </c>
      <c r="AT30" s="102"/>
      <c r="AU30" s="102"/>
      <c r="AV30" s="102"/>
      <c r="AW30" s="103">
        <v>1</v>
      </c>
      <c r="AX30" s="104">
        <f>IF(Q30=0,"",IF(AW30=0,"",(AW30/Q30)))</f>
        <v>0.33333333333333</v>
      </c>
      <c r="AY30" s="103"/>
      <c r="AZ30" s="105">
        <f>IFERROR(AY30/AW30,"-")</f>
        <v>0</v>
      </c>
      <c r="BA30" s="106"/>
      <c r="BB30" s="107">
        <f>IFERROR(BA30/AW30,"-")</f>
        <v>0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1</v>
      </c>
      <c r="BP30" s="117">
        <f>IF(Q30=0,"",IF(BO30=0,"",(BO30/Q30)))</f>
        <v>0.33333333333333</v>
      </c>
      <c r="BQ30" s="118">
        <v>1</v>
      </c>
      <c r="BR30" s="119">
        <f>IFERROR(BQ30/BO30,"-")</f>
        <v>1</v>
      </c>
      <c r="BS30" s="120">
        <v>5000</v>
      </c>
      <c r="BT30" s="121">
        <f>IFERROR(BS30/BO30,"-")</f>
        <v>5000</v>
      </c>
      <c r="BU30" s="122">
        <v>1</v>
      </c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1</v>
      </c>
      <c r="CQ30" s="138">
        <v>5000</v>
      </c>
      <c r="CR30" s="138">
        <v>5000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125</v>
      </c>
      <c r="C31" s="184" t="s">
        <v>58</v>
      </c>
      <c r="D31" s="184"/>
      <c r="E31" s="184" t="s">
        <v>120</v>
      </c>
      <c r="F31" s="184" t="s">
        <v>121</v>
      </c>
      <c r="G31" s="184" t="s">
        <v>66</v>
      </c>
      <c r="H31" s="87"/>
      <c r="I31" s="87"/>
      <c r="J31" s="87"/>
      <c r="K31" s="176"/>
      <c r="L31" s="79">
        <v>28</v>
      </c>
      <c r="M31" s="79">
        <v>22</v>
      </c>
      <c r="N31" s="79">
        <v>5</v>
      </c>
      <c r="O31" s="88">
        <v>3</v>
      </c>
      <c r="P31" s="89">
        <v>0</v>
      </c>
      <c r="Q31" s="90">
        <f>O31+P31</f>
        <v>3</v>
      </c>
      <c r="R31" s="80">
        <f>IFERROR(Q31/N31,"-")</f>
        <v>0.6</v>
      </c>
      <c r="S31" s="79">
        <v>1</v>
      </c>
      <c r="T31" s="79">
        <v>1</v>
      </c>
      <c r="U31" s="80">
        <f>IFERROR(T31/(Q31),"-")</f>
        <v>0.33333333333333</v>
      </c>
      <c r="V31" s="81"/>
      <c r="W31" s="82">
        <v>2</v>
      </c>
      <c r="X31" s="80">
        <f>IF(Q31=0,"-",W31/Q31)</f>
        <v>0.66666666666667</v>
      </c>
      <c r="Y31" s="181">
        <v>17000</v>
      </c>
      <c r="Z31" s="182">
        <f>IFERROR(Y31/Q31,"-")</f>
        <v>5666.6666666667</v>
      </c>
      <c r="AA31" s="182">
        <f>IFERROR(Y31/W31,"-")</f>
        <v>8500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2</v>
      </c>
      <c r="BP31" s="117">
        <f>IF(Q31=0,"",IF(BO31=0,"",(BO31/Q31)))</f>
        <v>0.66666666666667</v>
      </c>
      <c r="BQ31" s="118">
        <v>1</v>
      </c>
      <c r="BR31" s="119">
        <f>IFERROR(BQ31/BO31,"-")</f>
        <v>0.5</v>
      </c>
      <c r="BS31" s="120">
        <v>1000</v>
      </c>
      <c r="BT31" s="121">
        <f>IFERROR(BS31/BO31,"-")</f>
        <v>500</v>
      </c>
      <c r="BU31" s="122">
        <v>1</v>
      </c>
      <c r="BV31" s="122"/>
      <c r="BW31" s="122"/>
      <c r="BX31" s="123">
        <v>1</v>
      </c>
      <c r="BY31" s="124">
        <f>IF(Q31=0,"",IF(BX31=0,"",(BX31/Q31)))</f>
        <v>0.33333333333333</v>
      </c>
      <c r="BZ31" s="125">
        <v>1</v>
      </c>
      <c r="CA31" s="126">
        <f>IFERROR(BZ31/BX31,"-")</f>
        <v>1</v>
      </c>
      <c r="CB31" s="127">
        <v>16000</v>
      </c>
      <c r="CC31" s="128">
        <f>IFERROR(CB31/BX31,"-")</f>
        <v>16000</v>
      </c>
      <c r="CD31" s="129"/>
      <c r="CE31" s="129"/>
      <c r="CF31" s="129">
        <v>1</v>
      </c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2</v>
      </c>
      <c r="CQ31" s="138">
        <v>17000</v>
      </c>
      <c r="CR31" s="138">
        <v>16000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>
        <f>AC32</f>
        <v>0.88</v>
      </c>
      <c r="B32" s="184" t="s">
        <v>126</v>
      </c>
      <c r="C32" s="184" t="s">
        <v>58</v>
      </c>
      <c r="D32" s="184"/>
      <c r="E32" s="184" t="s">
        <v>120</v>
      </c>
      <c r="F32" s="184" t="s">
        <v>121</v>
      </c>
      <c r="G32" s="184" t="s">
        <v>61</v>
      </c>
      <c r="H32" s="87" t="s">
        <v>127</v>
      </c>
      <c r="I32" s="87" t="s">
        <v>123</v>
      </c>
      <c r="J32" s="185" t="s">
        <v>128</v>
      </c>
      <c r="K32" s="176">
        <v>150000</v>
      </c>
      <c r="L32" s="79">
        <v>50</v>
      </c>
      <c r="M32" s="79">
        <v>0</v>
      </c>
      <c r="N32" s="79">
        <v>163</v>
      </c>
      <c r="O32" s="88">
        <v>16</v>
      </c>
      <c r="P32" s="89">
        <v>0</v>
      </c>
      <c r="Q32" s="90">
        <f>O32+P32</f>
        <v>16</v>
      </c>
      <c r="R32" s="80">
        <f>IFERROR(Q32/N32,"-")</f>
        <v>0.098159509202454</v>
      </c>
      <c r="S32" s="79">
        <v>2</v>
      </c>
      <c r="T32" s="79">
        <v>5</v>
      </c>
      <c r="U32" s="80">
        <f>IFERROR(T32/(Q32),"-")</f>
        <v>0.3125</v>
      </c>
      <c r="V32" s="81">
        <f>IFERROR(K32/SUM(Q32:Q33),"-")</f>
        <v>7894.7368421053</v>
      </c>
      <c r="W32" s="82">
        <v>3</v>
      </c>
      <c r="X32" s="80">
        <f>IF(Q32=0,"-",W32/Q32)</f>
        <v>0.1875</v>
      </c>
      <c r="Y32" s="181">
        <v>122000</v>
      </c>
      <c r="Z32" s="182">
        <f>IFERROR(Y32/Q32,"-")</f>
        <v>7625</v>
      </c>
      <c r="AA32" s="182">
        <f>IFERROR(Y32/W32,"-")</f>
        <v>40666.666666667</v>
      </c>
      <c r="AB32" s="176">
        <f>SUM(Y32:Y33)-SUM(K32:K33)</f>
        <v>-18000</v>
      </c>
      <c r="AC32" s="83">
        <f>SUM(Y32:Y33)/SUM(K32:K33)</f>
        <v>0.88</v>
      </c>
      <c r="AD32" s="77"/>
      <c r="AE32" s="91">
        <v>1</v>
      </c>
      <c r="AF32" s="92">
        <f>IF(Q32=0,"",IF(AE32=0,"",(AE32/Q32)))</f>
        <v>0.0625</v>
      </c>
      <c r="AG32" s="91"/>
      <c r="AH32" s="93">
        <f>IFERROR(AG32/AE32,"-")</f>
        <v>0</v>
      </c>
      <c r="AI32" s="94"/>
      <c r="AJ32" s="95">
        <f>IFERROR(AI32/AE32,"-")</f>
        <v>0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>
        <v>1</v>
      </c>
      <c r="AX32" s="104">
        <f>IF(Q32=0,"",IF(AW32=0,"",(AW32/Q32)))</f>
        <v>0.0625</v>
      </c>
      <c r="AY32" s="103"/>
      <c r="AZ32" s="105">
        <f>IFERROR(AY32/AW32,"-")</f>
        <v>0</v>
      </c>
      <c r="BA32" s="106"/>
      <c r="BB32" s="107">
        <f>IFERROR(BA32/AW32,"-")</f>
        <v>0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>
        <v>8</v>
      </c>
      <c r="BP32" s="117">
        <f>IF(Q32=0,"",IF(BO32=0,"",(BO32/Q32)))</f>
        <v>0.5</v>
      </c>
      <c r="BQ32" s="118">
        <v>1</v>
      </c>
      <c r="BR32" s="119">
        <f>IFERROR(BQ32/BO32,"-")</f>
        <v>0.125</v>
      </c>
      <c r="BS32" s="120">
        <v>3000</v>
      </c>
      <c r="BT32" s="121">
        <f>IFERROR(BS32/BO32,"-")</f>
        <v>375</v>
      </c>
      <c r="BU32" s="122">
        <v>1</v>
      </c>
      <c r="BV32" s="122"/>
      <c r="BW32" s="122"/>
      <c r="BX32" s="123">
        <v>4</v>
      </c>
      <c r="BY32" s="124">
        <f>IF(Q32=0,"",IF(BX32=0,"",(BX32/Q32)))</f>
        <v>0.25</v>
      </c>
      <c r="BZ32" s="125">
        <v>2</v>
      </c>
      <c r="CA32" s="126">
        <f>IFERROR(BZ32/BX32,"-")</f>
        <v>0.5</v>
      </c>
      <c r="CB32" s="127">
        <v>119000</v>
      </c>
      <c r="CC32" s="128">
        <f>IFERROR(CB32/BX32,"-")</f>
        <v>29750</v>
      </c>
      <c r="CD32" s="129"/>
      <c r="CE32" s="129"/>
      <c r="CF32" s="129">
        <v>2</v>
      </c>
      <c r="CG32" s="130">
        <v>2</v>
      </c>
      <c r="CH32" s="131">
        <f>IF(Q32=0,"",IF(CG32=0,"",(CG32/Q32)))</f>
        <v>0.125</v>
      </c>
      <c r="CI32" s="132"/>
      <c r="CJ32" s="133">
        <f>IFERROR(CI32/CG32,"-")</f>
        <v>0</v>
      </c>
      <c r="CK32" s="134"/>
      <c r="CL32" s="135">
        <f>IFERROR(CK32/CG32,"-")</f>
        <v>0</v>
      </c>
      <c r="CM32" s="136"/>
      <c r="CN32" s="136"/>
      <c r="CO32" s="136"/>
      <c r="CP32" s="137">
        <v>3</v>
      </c>
      <c r="CQ32" s="138">
        <v>122000</v>
      </c>
      <c r="CR32" s="138">
        <v>64000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129</v>
      </c>
      <c r="C33" s="184" t="s">
        <v>58</v>
      </c>
      <c r="D33" s="184"/>
      <c r="E33" s="184" t="s">
        <v>120</v>
      </c>
      <c r="F33" s="184" t="s">
        <v>121</v>
      </c>
      <c r="G33" s="184" t="s">
        <v>66</v>
      </c>
      <c r="H33" s="87"/>
      <c r="I33" s="87"/>
      <c r="J33" s="87"/>
      <c r="K33" s="176"/>
      <c r="L33" s="79">
        <v>28</v>
      </c>
      <c r="M33" s="79">
        <v>26</v>
      </c>
      <c r="N33" s="79">
        <v>19</v>
      </c>
      <c r="O33" s="88">
        <v>3</v>
      </c>
      <c r="P33" s="89">
        <v>0</v>
      </c>
      <c r="Q33" s="90">
        <f>O33+P33</f>
        <v>3</v>
      </c>
      <c r="R33" s="80">
        <f>IFERROR(Q33/N33,"-")</f>
        <v>0.15789473684211</v>
      </c>
      <c r="S33" s="79">
        <v>0</v>
      </c>
      <c r="T33" s="79">
        <v>2</v>
      </c>
      <c r="U33" s="80">
        <f>IFERROR(T33/(Q33),"-")</f>
        <v>0.66666666666667</v>
      </c>
      <c r="V33" s="81"/>
      <c r="W33" s="82">
        <v>1</v>
      </c>
      <c r="X33" s="80">
        <f>IF(Q33=0,"-",W33/Q33)</f>
        <v>0.33333333333333</v>
      </c>
      <c r="Y33" s="181">
        <v>10000</v>
      </c>
      <c r="Z33" s="182">
        <f>IFERROR(Y33/Q33,"-")</f>
        <v>3333.3333333333</v>
      </c>
      <c r="AA33" s="182">
        <f>IFERROR(Y33/W33,"-")</f>
        <v>10000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2</v>
      </c>
      <c r="BP33" s="117">
        <f>IF(Q33=0,"",IF(BO33=0,"",(BO33/Q33)))</f>
        <v>0.66666666666667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>
        <v>1</v>
      </c>
      <c r="CH33" s="131">
        <f>IF(Q33=0,"",IF(CG33=0,"",(CG33/Q33)))</f>
        <v>0.33333333333333</v>
      </c>
      <c r="CI33" s="132">
        <v>1</v>
      </c>
      <c r="CJ33" s="133">
        <f>IFERROR(CI33/CG33,"-")</f>
        <v>1</v>
      </c>
      <c r="CK33" s="134">
        <v>10000</v>
      </c>
      <c r="CL33" s="135">
        <f>IFERROR(CK33/CG33,"-")</f>
        <v>10000</v>
      </c>
      <c r="CM33" s="136">
        <v>1</v>
      </c>
      <c r="CN33" s="136"/>
      <c r="CO33" s="136"/>
      <c r="CP33" s="137">
        <v>1</v>
      </c>
      <c r="CQ33" s="138">
        <v>10000</v>
      </c>
      <c r="CR33" s="138">
        <v>10000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0.05</v>
      </c>
      <c r="B34" s="184" t="s">
        <v>130</v>
      </c>
      <c r="C34" s="184" t="s">
        <v>58</v>
      </c>
      <c r="D34" s="184"/>
      <c r="E34" s="184" t="s">
        <v>131</v>
      </c>
      <c r="F34" s="184" t="s">
        <v>132</v>
      </c>
      <c r="G34" s="184" t="s">
        <v>61</v>
      </c>
      <c r="H34" s="87" t="s">
        <v>133</v>
      </c>
      <c r="I34" s="87" t="s">
        <v>134</v>
      </c>
      <c r="J34" s="186" t="s">
        <v>135</v>
      </c>
      <c r="K34" s="176">
        <v>120000</v>
      </c>
      <c r="L34" s="79">
        <v>21</v>
      </c>
      <c r="M34" s="79">
        <v>0</v>
      </c>
      <c r="N34" s="79">
        <v>80</v>
      </c>
      <c r="O34" s="88">
        <v>10</v>
      </c>
      <c r="P34" s="89">
        <v>1</v>
      </c>
      <c r="Q34" s="90">
        <f>O34+P34</f>
        <v>11</v>
      </c>
      <c r="R34" s="80">
        <f>IFERROR(Q34/N34,"-")</f>
        <v>0.1375</v>
      </c>
      <c r="S34" s="79">
        <v>0</v>
      </c>
      <c r="T34" s="79">
        <v>7</v>
      </c>
      <c r="U34" s="80">
        <f>IFERROR(T34/(Q34),"-")</f>
        <v>0.63636363636364</v>
      </c>
      <c r="V34" s="81">
        <f>IFERROR(K34/SUM(Q34:Q35),"-")</f>
        <v>10000</v>
      </c>
      <c r="W34" s="82">
        <v>3</v>
      </c>
      <c r="X34" s="80">
        <f>IF(Q34=0,"-",W34/Q34)</f>
        <v>0.27272727272727</v>
      </c>
      <c r="Y34" s="181">
        <v>6000</v>
      </c>
      <c r="Z34" s="182">
        <f>IFERROR(Y34/Q34,"-")</f>
        <v>545.45454545455</v>
      </c>
      <c r="AA34" s="182">
        <f>IFERROR(Y34/W34,"-")</f>
        <v>2000</v>
      </c>
      <c r="AB34" s="176">
        <f>SUM(Y34:Y35)-SUM(K34:K35)</f>
        <v>-114000</v>
      </c>
      <c r="AC34" s="83">
        <f>SUM(Y34:Y35)/SUM(K34:K35)</f>
        <v>0.05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1</v>
      </c>
      <c r="AO34" s="98">
        <f>IF(Q34=0,"",IF(AN34=0,"",(AN34/Q34)))</f>
        <v>0.090909090909091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>
        <v>3</v>
      </c>
      <c r="AX34" s="104">
        <f>IF(Q34=0,"",IF(AW34=0,"",(AW34/Q34)))</f>
        <v>0.27272727272727</v>
      </c>
      <c r="AY34" s="103">
        <v>1</v>
      </c>
      <c r="AZ34" s="105">
        <f>IFERROR(AY34/AW34,"-")</f>
        <v>0.33333333333333</v>
      </c>
      <c r="BA34" s="106">
        <v>2000</v>
      </c>
      <c r="BB34" s="107">
        <f>IFERROR(BA34/AW34,"-")</f>
        <v>666.66666666667</v>
      </c>
      <c r="BC34" s="108">
        <v>1</v>
      </c>
      <c r="BD34" s="108"/>
      <c r="BE34" s="108"/>
      <c r="BF34" s="109">
        <v>3</v>
      </c>
      <c r="BG34" s="110">
        <f>IF(Q34=0,"",IF(BF34=0,"",(BF34/Q34)))</f>
        <v>0.27272727272727</v>
      </c>
      <c r="BH34" s="109">
        <v>1</v>
      </c>
      <c r="BI34" s="111">
        <f>IFERROR(BH34/BF34,"-")</f>
        <v>0.33333333333333</v>
      </c>
      <c r="BJ34" s="112">
        <v>1000</v>
      </c>
      <c r="BK34" s="113">
        <f>IFERROR(BJ34/BF34,"-")</f>
        <v>333.33333333333</v>
      </c>
      <c r="BL34" s="114">
        <v>1</v>
      </c>
      <c r="BM34" s="114"/>
      <c r="BN34" s="114"/>
      <c r="BO34" s="116">
        <v>3</v>
      </c>
      <c r="BP34" s="117">
        <f>IF(Q34=0,"",IF(BO34=0,"",(BO34/Q34)))</f>
        <v>0.27272727272727</v>
      </c>
      <c r="BQ34" s="118">
        <v>1</v>
      </c>
      <c r="BR34" s="119">
        <f>IFERROR(BQ34/BO34,"-")</f>
        <v>0.33333333333333</v>
      </c>
      <c r="BS34" s="120">
        <v>3000</v>
      </c>
      <c r="BT34" s="121">
        <f>IFERROR(BS34/BO34,"-")</f>
        <v>1000</v>
      </c>
      <c r="BU34" s="122">
        <v>1</v>
      </c>
      <c r="BV34" s="122"/>
      <c r="BW34" s="122"/>
      <c r="BX34" s="123">
        <v>1</v>
      </c>
      <c r="BY34" s="124">
        <f>IF(Q34=0,"",IF(BX34=0,"",(BX34/Q34)))</f>
        <v>0.090909090909091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3</v>
      </c>
      <c r="CQ34" s="138">
        <v>6000</v>
      </c>
      <c r="CR34" s="138">
        <v>3000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136</v>
      </c>
      <c r="C35" s="184" t="s">
        <v>58</v>
      </c>
      <c r="D35" s="184"/>
      <c r="E35" s="184" t="s">
        <v>131</v>
      </c>
      <c r="F35" s="184" t="s">
        <v>132</v>
      </c>
      <c r="G35" s="184" t="s">
        <v>66</v>
      </c>
      <c r="H35" s="87"/>
      <c r="I35" s="87"/>
      <c r="J35" s="87"/>
      <c r="K35" s="176"/>
      <c r="L35" s="79">
        <v>42</v>
      </c>
      <c r="M35" s="79">
        <v>18</v>
      </c>
      <c r="N35" s="79">
        <v>8</v>
      </c>
      <c r="O35" s="88">
        <v>1</v>
      </c>
      <c r="P35" s="89">
        <v>0</v>
      </c>
      <c r="Q35" s="90">
        <f>O35+P35</f>
        <v>1</v>
      </c>
      <c r="R35" s="80">
        <f>IFERROR(Q35/N35,"-")</f>
        <v>0.125</v>
      </c>
      <c r="S35" s="79">
        <v>0</v>
      </c>
      <c r="T35" s="79">
        <v>1</v>
      </c>
      <c r="U35" s="80">
        <f>IFERROR(T35/(Q35),"-")</f>
        <v>1</v>
      </c>
      <c r="V35" s="81"/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1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/>
      <c r="BP35" s="117">
        <f>IF(Q35=0,"",IF(BO35=0,"",(BO35/Q35)))</f>
        <v>0</v>
      </c>
      <c r="BQ35" s="118"/>
      <c r="BR35" s="119" t="str">
        <f>IFERROR(BQ35/BO35,"-")</f>
        <v>-</v>
      </c>
      <c r="BS35" s="120"/>
      <c r="BT35" s="121" t="str">
        <f>IFERROR(BS35/BO35,"-")</f>
        <v>-</v>
      </c>
      <c r="BU35" s="122"/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30"/>
      <c r="B36" s="84"/>
      <c r="C36" s="84"/>
      <c r="D36" s="85"/>
      <c r="E36" s="85"/>
      <c r="F36" s="85"/>
      <c r="G36" s="86"/>
      <c r="H36" s="87"/>
      <c r="I36" s="87"/>
      <c r="J36" s="87"/>
      <c r="K36" s="177"/>
      <c r="L36" s="34"/>
      <c r="M36" s="34"/>
      <c r="N36" s="31"/>
      <c r="O36" s="23"/>
      <c r="P36" s="23"/>
      <c r="Q36" s="23"/>
      <c r="R36" s="32"/>
      <c r="S36" s="32"/>
      <c r="T36" s="23"/>
      <c r="U36" s="32"/>
      <c r="V36" s="25"/>
      <c r="W36" s="25"/>
      <c r="X36" s="25"/>
      <c r="Y36" s="183"/>
      <c r="Z36" s="183"/>
      <c r="AA36" s="183"/>
      <c r="AB36" s="183"/>
      <c r="AC36" s="33"/>
      <c r="AD36" s="57"/>
      <c r="AE36" s="61"/>
      <c r="AF36" s="62"/>
      <c r="AG36" s="61"/>
      <c r="AH36" s="65"/>
      <c r="AI36" s="66"/>
      <c r="AJ36" s="67"/>
      <c r="AK36" s="68"/>
      <c r="AL36" s="68"/>
      <c r="AM36" s="68"/>
      <c r="AN36" s="61"/>
      <c r="AO36" s="62"/>
      <c r="AP36" s="61"/>
      <c r="AQ36" s="65"/>
      <c r="AR36" s="66"/>
      <c r="AS36" s="67"/>
      <c r="AT36" s="68"/>
      <c r="AU36" s="68"/>
      <c r="AV36" s="68"/>
      <c r="AW36" s="61"/>
      <c r="AX36" s="62"/>
      <c r="AY36" s="61"/>
      <c r="AZ36" s="65"/>
      <c r="BA36" s="66"/>
      <c r="BB36" s="67"/>
      <c r="BC36" s="68"/>
      <c r="BD36" s="68"/>
      <c r="BE36" s="68"/>
      <c r="BF36" s="61"/>
      <c r="BG36" s="62"/>
      <c r="BH36" s="61"/>
      <c r="BI36" s="65"/>
      <c r="BJ36" s="66"/>
      <c r="BK36" s="67"/>
      <c r="BL36" s="68"/>
      <c r="BM36" s="68"/>
      <c r="BN36" s="68"/>
      <c r="BO36" s="63"/>
      <c r="BP36" s="64"/>
      <c r="BQ36" s="61"/>
      <c r="BR36" s="65"/>
      <c r="BS36" s="66"/>
      <c r="BT36" s="67"/>
      <c r="BU36" s="68"/>
      <c r="BV36" s="68"/>
      <c r="BW36" s="68"/>
      <c r="BX36" s="63"/>
      <c r="BY36" s="64"/>
      <c r="BZ36" s="61"/>
      <c r="CA36" s="65"/>
      <c r="CB36" s="66"/>
      <c r="CC36" s="67"/>
      <c r="CD36" s="68"/>
      <c r="CE36" s="68"/>
      <c r="CF36" s="68"/>
      <c r="CG36" s="63"/>
      <c r="CH36" s="64"/>
      <c r="CI36" s="61"/>
      <c r="CJ36" s="65"/>
      <c r="CK36" s="66"/>
      <c r="CL36" s="67"/>
      <c r="CM36" s="68"/>
      <c r="CN36" s="68"/>
      <c r="CO36" s="68"/>
      <c r="CP36" s="69"/>
      <c r="CQ36" s="66"/>
      <c r="CR36" s="66"/>
      <c r="CS36" s="66"/>
      <c r="CT36" s="70"/>
    </row>
    <row r="37" spans="1:99">
      <c r="A37" s="30"/>
      <c r="B37" s="37"/>
      <c r="C37" s="37"/>
      <c r="D37" s="21"/>
      <c r="E37" s="21"/>
      <c r="F37" s="21"/>
      <c r="G37" s="22"/>
      <c r="H37" s="36"/>
      <c r="I37" s="36"/>
      <c r="J37" s="73"/>
      <c r="K37" s="178"/>
      <c r="L37" s="34"/>
      <c r="M37" s="34"/>
      <c r="N37" s="31"/>
      <c r="O37" s="23"/>
      <c r="P37" s="23"/>
      <c r="Q37" s="23"/>
      <c r="R37" s="32"/>
      <c r="S37" s="32"/>
      <c r="T37" s="23"/>
      <c r="U37" s="32"/>
      <c r="V37" s="25"/>
      <c r="W37" s="25"/>
      <c r="X37" s="25"/>
      <c r="Y37" s="183"/>
      <c r="Z37" s="183"/>
      <c r="AA37" s="183"/>
      <c r="AB37" s="183"/>
      <c r="AC37" s="33"/>
      <c r="AD37" s="59"/>
      <c r="AE37" s="61"/>
      <c r="AF37" s="62"/>
      <c r="AG37" s="61"/>
      <c r="AH37" s="65"/>
      <c r="AI37" s="66"/>
      <c r="AJ37" s="67"/>
      <c r="AK37" s="68"/>
      <c r="AL37" s="68"/>
      <c r="AM37" s="68"/>
      <c r="AN37" s="61"/>
      <c r="AO37" s="62"/>
      <c r="AP37" s="61"/>
      <c r="AQ37" s="65"/>
      <c r="AR37" s="66"/>
      <c r="AS37" s="67"/>
      <c r="AT37" s="68"/>
      <c r="AU37" s="68"/>
      <c r="AV37" s="68"/>
      <c r="AW37" s="61"/>
      <c r="AX37" s="62"/>
      <c r="AY37" s="61"/>
      <c r="AZ37" s="65"/>
      <c r="BA37" s="66"/>
      <c r="BB37" s="67"/>
      <c r="BC37" s="68"/>
      <c r="BD37" s="68"/>
      <c r="BE37" s="68"/>
      <c r="BF37" s="61"/>
      <c r="BG37" s="62"/>
      <c r="BH37" s="61"/>
      <c r="BI37" s="65"/>
      <c r="BJ37" s="66"/>
      <c r="BK37" s="67"/>
      <c r="BL37" s="68"/>
      <c r="BM37" s="68"/>
      <c r="BN37" s="68"/>
      <c r="BO37" s="63"/>
      <c r="BP37" s="64"/>
      <c r="BQ37" s="61"/>
      <c r="BR37" s="65"/>
      <c r="BS37" s="66"/>
      <c r="BT37" s="67"/>
      <c r="BU37" s="68"/>
      <c r="BV37" s="68"/>
      <c r="BW37" s="68"/>
      <c r="BX37" s="63"/>
      <c r="BY37" s="64"/>
      <c r="BZ37" s="61"/>
      <c r="CA37" s="65"/>
      <c r="CB37" s="66"/>
      <c r="CC37" s="67"/>
      <c r="CD37" s="68"/>
      <c r="CE37" s="68"/>
      <c r="CF37" s="68"/>
      <c r="CG37" s="63"/>
      <c r="CH37" s="64"/>
      <c r="CI37" s="61"/>
      <c r="CJ37" s="65"/>
      <c r="CK37" s="66"/>
      <c r="CL37" s="67"/>
      <c r="CM37" s="68"/>
      <c r="CN37" s="68"/>
      <c r="CO37" s="68"/>
      <c r="CP37" s="69"/>
      <c r="CQ37" s="66"/>
      <c r="CR37" s="66"/>
      <c r="CS37" s="66"/>
      <c r="CT37" s="70"/>
    </row>
    <row r="38" spans="1:99">
      <c r="A38" s="19">
        <f>AC38</f>
        <v>1.0354748603352</v>
      </c>
      <c r="B38" s="39"/>
      <c r="C38" s="39"/>
      <c r="D38" s="39"/>
      <c r="E38" s="39"/>
      <c r="F38" s="39"/>
      <c r="G38" s="39"/>
      <c r="H38" s="40" t="s">
        <v>137</v>
      </c>
      <c r="I38" s="40"/>
      <c r="J38" s="40"/>
      <c r="K38" s="179">
        <f>SUM(K6:K37)</f>
        <v>1790000</v>
      </c>
      <c r="L38" s="41">
        <f>SUM(L6:L37)</f>
        <v>1103</v>
      </c>
      <c r="M38" s="41">
        <f>SUM(M6:M37)</f>
        <v>361</v>
      </c>
      <c r="N38" s="41">
        <f>SUM(N6:N37)</f>
        <v>1480</v>
      </c>
      <c r="O38" s="41">
        <f>SUM(O6:O37)</f>
        <v>167</v>
      </c>
      <c r="P38" s="41">
        <f>SUM(P6:P37)</f>
        <v>1</v>
      </c>
      <c r="Q38" s="41">
        <f>SUM(Q6:Q37)</f>
        <v>168</v>
      </c>
      <c r="R38" s="42">
        <f>IFERROR(Q38/N38,"-")</f>
        <v>0.11351351351351</v>
      </c>
      <c r="S38" s="76">
        <f>SUM(S6:S37)</f>
        <v>14</v>
      </c>
      <c r="T38" s="76">
        <f>SUM(T6:T37)</f>
        <v>68</v>
      </c>
      <c r="U38" s="42">
        <f>IFERROR(S38/Q38,"-")</f>
        <v>0.083333333333333</v>
      </c>
      <c r="V38" s="43">
        <f>IFERROR(K38/Q38,"-")</f>
        <v>10654.761904762</v>
      </c>
      <c r="W38" s="44">
        <f>SUM(W6:W37)</f>
        <v>50</v>
      </c>
      <c r="X38" s="42">
        <f>IFERROR(W38/Q38,"-")</f>
        <v>0.29761904761905</v>
      </c>
      <c r="Y38" s="179">
        <f>SUM(Y6:Y37)</f>
        <v>1853500</v>
      </c>
      <c r="Z38" s="179">
        <f>IFERROR(Y38/Q38,"-")</f>
        <v>11032.738095238</v>
      </c>
      <c r="AA38" s="179">
        <f>IFERROR(Y38/W38,"-")</f>
        <v>37070</v>
      </c>
      <c r="AB38" s="179">
        <f>Y38-K38</f>
        <v>63500</v>
      </c>
      <c r="AC38" s="45">
        <f>Y38/K38</f>
        <v>1.0354748603352</v>
      </c>
      <c r="AD38" s="58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  <c r="CT3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3"/>
    <mergeCell ref="K6:K13"/>
    <mergeCell ref="V6:V13"/>
    <mergeCell ref="AB6:AB13"/>
    <mergeCell ref="AC6:AC13"/>
    <mergeCell ref="A14:A19"/>
    <mergeCell ref="K14:K19"/>
    <mergeCell ref="V14:V19"/>
    <mergeCell ref="AB14:AB19"/>
    <mergeCell ref="AC14:AC19"/>
    <mergeCell ref="A20:A25"/>
    <mergeCell ref="K20:K25"/>
    <mergeCell ref="V20:V25"/>
    <mergeCell ref="AB20:AB25"/>
    <mergeCell ref="AC20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138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0.02972972972973</v>
      </c>
      <c r="B6" s="184" t="s">
        <v>139</v>
      </c>
      <c r="C6" s="184" t="s">
        <v>58</v>
      </c>
      <c r="D6" s="184" t="s">
        <v>140</v>
      </c>
      <c r="E6" s="184" t="s">
        <v>141</v>
      </c>
      <c r="F6" s="184"/>
      <c r="G6" s="184" t="s">
        <v>61</v>
      </c>
      <c r="H6" s="87" t="s">
        <v>142</v>
      </c>
      <c r="I6" s="87" t="s">
        <v>143</v>
      </c>
      <c r="J6" s="87" t="s">
        <v>144</v>
      </c>
      <c r="K6" s="176">
        <v>370000</v>
      </c>
      <c r="L6" s="79">
        <v>55</v>
      </c>
      <c r="M6" s="79">
        <v>0</v>
      </c>
      <c r="N6" s="79">
        <v>142</v>
      </c>
      <c r="O6" s="88">
        <v>19</v>
      </c>
      <c r="P6" s="89">
        <v>0</v>
      </c>
      <c r="Q6" s="90">
        <f>O6+P6</f>
        <v>19</v>
      </c>
      <c r="R6" s="80">
        <f>IFERROR(Q6/N6,"-")</f>
        <v>0.13380281690141</v>
      </c>
      <c r="S6" s="79">
        <v>2</v>
      </c>
      <c r="T6" s="79">
        <v>7</v>
      </c>
      <c r="U6" s="80">
        <f>IFERROR(T6/(Q6),"-")</f>
        <v>0.36842105263158</v>
      </c>
      <c r="V6" s="81">
        <f>IFERROR(K6/SUM(Q6:Q7),"-")</f>
        <v>10882.352941176</v>
      </c>
      <c r="W6" s="82">
        <v>3</v>
      </c>
      <c r="X6" s="80">
        <f>IF(Q6=0,"-",W6/Q6)</f>
        <v>0.15789473684211</v>
      </c>
      <c r="Y6" s="181">
        <v>7000</v>
      </c>
      <c r="Z6" s="182">
        <f>IFERROR(Y6/Q6,"-")</f>
        <v>368.42105263158</v>
      </c>
      <c r="AA6" s="182">
        <f>IFERROR(Y6/W6,"-")</f>
        <v>2333.3333333333</v>
      </c>
      <c r="AB6" s="176">
        <f>SUM(Y6:Y7)-SUM(K6:K7)</f>
        <v>-359000</v>
      </c>
      <c r="AC6" s="83">
        <f>SUM(Y6:Y7)/SUM(K6:K7)</f>
        <v>0.02972972972973</v>
      </c>
      <c r="AD6" s="77"/>
      <c r="AE6" s="91">
        <v>1</v>
      </c>
      <c r="AF6" s="92">
        <f>IF(Q6=0,"",IF(AE6=0,"",(AE6/Q6)))</f>
        <v>0.052631578947368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4</v>
      </c>
      <c r="AO6" s="98">
        <f>IF(Q6=0,"",IF(AN6=0,"",(AN6/Q6)))</f>
        <v>0.21052631578947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4</v>
      </c>
      <c r="BG6" s="110">
        <f>IF(Q6=0,"",IF(BF6=0,"",(BF6/Q6)))</f>
        <v>0.21052631578947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3</v>
      </c>
      <c r="BP6" s="117">
        <f>IF(Q6=0,"",IF(BO6=0,"",(BO6/Q6)))</f>
        <v>0.15789473684211</v>
      </c>
      <c r="BQ6" s="118">
        <v>2</v>
      </c>
      <c r="BR6" s="119">
        <f>IFERROR(BQ6/BO6,"-")</f>
        <v>0.66666666666667</v>
      </c>
      <c r="BS6" s="120">
        <v>5000</v>
      </c>
      <c r="BT6" s="121">
        <f>IFERROR(BS6/BO6,"-")</f>
        <v>1666.6666666667</v>
      </c>
      <c r="BU6" s="122">
        <v>1</v>
      </c>
      <c r="BV6" s="122">
        <v>1</v>
      </c>
      <c r="BW6" s="122"/>
      <c r="BX6" s="123">
        <v>5</v>
      </c>
      <c r="BY6" s="124">
        <f>IF(Q6=0,"",IF(BX6=0,"",(BX6/Q6)))</f>
        <v>0.26315789473684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>
        <v>2</v>
      </c>
      <c r="CH6" s="131">
        <f>IF(Q6=0,"",IF(CG6=0,"",(CG6/Q6)))</f>
        <v>0.10526315789474</v>
      </c>
      <c r="CI6" s="132">
        <v>1</v>
      </c>
      <c r="CJ6" s="133">
        <f>IFERROR(CI6/CG6,"-")</f>
        <v>0.5</v>
      </c>
      <c r="CK6" s="134">
        <v>2000</v>
      </c>
      <c r="CL6" s="135">
        <f>IFERROR(CK6/CG6,"-")</f>
        <v>1000</v>
      </c>
      <c r="CM6" s="136">
        <v>1</v>
      </c>
      <c r="CN6" s="136"/>
      <c r="CO6" s="136"/>
      <c r="CP6" s="137">
        <v>3</v>
      </c>
      <c r="CQ6" s="138">
        <v>7000</v>
      </c>
      <c r="CR6" s="138">
        <v>4000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145</v>
      </c>
      <c r="C7" s="184" t="s">
        <v>58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176</v>
      </c>
      <c r="M7" s="79">
        <v>69</v>
      </c>
      <c r="N7" s="79">
        <v>50</v>
      </c>
      <c r="O7" s="88">
        <v>15</v>
      </c>
      <c r="P7" s="89">
        <v>0</v>
      </c>
      <c r="Q7" s="90">
        <f>O7+P7</f>
        <v>15</v>
      </c>
      <c r="R7" s="80">
        <f>IFERROR(Q7/N7,"-")</f>
        <v>0.3</v>
      </c>
      <c r="S7" s="79">
        <v>3</v>
      </c>
      <c r="T7" s="79">
        <v>4</v>
      </c>
      <c r="U7" s="80">
        <f>IFERROR(T7/(Q7),"-")</f>
        <v>0.26666666666667</v>
      </c>
      <c r="V7" s="81"/>
      <c r="W7" s="82">
        <v>2</v>
      </c>
      <c r="X7" s="80">
        <f>IF(Q7=0,"-",W7/Q7)</f>
        <v>0.13333333333333</v>
      </c>
      <c r="Y7" s="181">
        <v>4000</v>
      </c>
      <c r="Z7" s="182">
        <f>IFERROR(Y7/Q7,"-")</f>
        <v>266.66666666667</v>
      </c>
      <c r="AA7" s="182">
        <f>IFERROR(Y7/W7,"-")</f>
        <v>2000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2</v>
      </c>
      <c r="AX7" s="104">
        <f>IF(Q7=0,"",IF(AW7=0,"",(AW7/Q7)))</f>
        <v>0.13333333333333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</v>
      </c>
      <c r="BG7" s="110">
        <f>IF(Q7=0,"",IF(BF7=0,"",(BF7/Q7)))</f>
        <v>0.066666666666667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8</v>
      </c>
      <c r="BP7" s="117">
        <f>IF(Q7=0,"",IF(BO7=0,"",(BO7/Q7)))</f>
        <v>0.53333333333333</v>
      </c>
      <c r="BQ7" s="118">
        <v>1</v>
      </c>
      <c r="BR7" s="119">
        <f>IFERROR(BQ7/BO7,"-")</f>
        <v>0.125</v>
      </c>
      <c r="BS7" s="120">
        <v>1000</v>
      </c>
      <c r="BT7" s="121">
        <f>IFERROR(BS7/BO7,"-")</f>
        <v>125</v>
      </c>
      <c r="BU7" s="122">
        <v>1</v>
      </c>
      <c r="BV7" s="122"/>
      <c r="BW7" s="122"/>
      <c r="BX7" s="123">
        <v>3</v>
      </c>
      <c r="BY7" s="124">
        <f>IF(Q7=0,"",IF(BX7=0,"",(BX7/Q7)))</f>
        <v>0.2</v>
      </c>
      <c r="BZ7" s="125">
        <v>1</v>
      </c>
      <c r="CA7" s="126">
        <f>IFERROR(BZ7/BX7,"-")</f>
        <v>0.33333333333333</v>
      </c>
      <c r="CB7" s="127">
        <v>3000</v>
      </c>
      <c r="CC7" s="128">
        <f>IFERROR(CB7/BX7,"-")</f>
        <v>1000</v>
      </c>
      <c r="CD7" s="129">
        <v>1</v>
      </c>
      <c r="CE7" s="129"/>
      <c r="CF7" s="129"/>
      <c r="CG7" s="130">
        <v>1</v>
      </c>
      <c r="CH7" s="131">
        <f>IF(Q7=0,"",IF(CG7=0,"",(CG7/Q7)))</f>
        <v>0.066666666666667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2</v>
      </c>
      <c r="CQ7" s="138">
        <v>4000</v>
      </c>
      <c r="CR7" s="138">
        <v>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7.3125</v>
      </c>
      <c r="B8" s="184" t="s">
        <v>146</v>
      </c>
      <c r="C8" s="184" t="s">
        <v>58</v>
      </c>
      <c r="D8" s="184" t="s">
        <v>147</v>
      </c>
      <c r="E8" s="184" t="s">
        <v>148</v>
      </c>
      <c r="F8" s="184" t="s">
        <v>92</v>
      </c>
      <c r="G8" s="184" t="s">
        <v>61</v>
      </c>
      <c r="H8" s="87" t="s">
        <v>149</v>
      </c>
      <c r="I8" s="87" t="s">
        <v>143</v>
      </c>
      <c r="J8" s="185" t="s">
        <v>150</v>
      </c>
      <c r="K8" s="176">
        <v>80000</v>
      </c>
      <c r="L8" s="79">
        <v>26</v>
      </c>
      <c r="M8" s="79">
        <v>0</v>
      </c>
      <c r="N8" s="79">
        <v>72</v>
      </c>
      <c r="O8" s="88">
        <v>9</v>
      </c>
      <c r="P8" s="89">
        <v>0</v>
      </c>
      <c r="Q8" s="90">
        <f>O8+P8</f>
        <v>9</v>
      </c>
      <c r="R8" s="80">
        <f>IFERROR(Q8/N8,"-")</f>
        <v>0.125</v>
      </c>
      <c r="S8" s="79">
        <v>1</v>
      </c>
      <c r="T8" s="79">
        <v>4</v>
      </c>
      <c r="U8" s="80">
        <f>IFERROR(T8/(Q8),"-")</f>
        <v>0.44444444444444</v>
      </c>
      <c r="V8" s="81">
        <f>IFERROR(K8/SUM(Q8:Q9),"-")</f>
        <v>4210.5263157895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505000</v>
      </c>
      <c r="AC8" s="83">
        <f>SUM(Y8:Y9)/SUM(K8:K9)</f>
        <v>7.3125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2</v>
      </c>
      <c r="AO8" s="98">
        <f>IF(Q8=0,"",IF(AN8=0,"",(AN8/Q8)))</f>
        <v>0.22222222222222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0.11111111111111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>
        <v>5</v>
      </c>
      <c r="BY8" s="124">
        <f>IF(Q8=0,"",IF(BX8=0,"",(BX8/Q8)))</f>
        <v>0.55555555555556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>
        <v>1</v>
      </c>
      <c r="CH8" s="131">
        <f>IF(Q8=0,"",IF(CG8=0,"",(CG8/Q8)))</f>
        <v>0.11111111111111</v>
      </c>
      <c r="CI8" s="132"/>
      <c r="CJ8" s="133">
        <f>IFERROR(CI8/CG8,"-")</f>
        <v>0</v>
      </c>
      <c r="CK8" s="134"/>
      <c r="CL8" s="135">
        <f>IFERROR(CK8/CG8,"-")</f>
        <v>0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151</v>
      </c>
      <c r="C9" s="184" t="s">
        <v>58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118</v>
      </c>
      <c r="M9" s="79">
        <v>35</v>
      </c>
      <c r="N9" s="79">
        <v>69</v>
      </c>
      <c r="O9" s="88">
        <v>10</v>
      </c>
      <c r="P9" s="89">
        <v>0</v>
      </c>
      <c r="Q9" s="90">
        <f>O9+P9</f>
        <v>10</v>
      </c>
      <c r="R9" s="80">
        <f>IFERROR(Q9/N9,"-")</f>
        <v>0.14492753623188</v>
      </c>
      <c r="S9" s="79">
        <v>1</v>
      </c>
      <c r="T9" s="79">
        <v>0</v>
      </c>
      <c r="U9" s="80">
        <f>IFERROR(T9/(Q9),"-")</f>
        <v>0</v>
      </c>
      <c r="V9" s="81"/>
      <c r="W9" s="82">
        <v>5</v>
      </c>
      <c r="X9" s="80">
        <f>IF(Q9=0,"-",W9/Q9)</f>
        <v>0.5</v>
      </c>
      <c r="Y9" s="181">
        <v>585000</v>
      </c>
      <c r="Z9" s="182">
        <f>IFERROR(Y9/Q9,"-")</f>
        <v>58500</v>
      </c>
      <c r="AA9" s="182">
        <f>IFERROR(Y9/W9,"-")</f>
        <v>117000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0.1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3</v>
      </c>
      <c r="BP9" s="117">
        <f>IF(Q9=0,"",IF(BO9=0,"",(BO9/Q9)))</f>
        <v>0.3</v>
      </c>
      <c r="BQ9" s="118">
        <v>1</v>
      </c>
      <c r="BR9" s="119">
        <f>IFERROR(BQ9/BO9,"-")</f>
        <v>0.33333333333333</v>
      </c>
      <c r="BS9" s="120">
        <v>6000</v>
      </c>
      <c r="BT9" s="121">
        <f>IFERROR(BS9/BO9,"-")</f>
        <v>2000</v>
      </c>
      <c r="BU9" s="122">
        <v>1</v>
      </c>
      <c r="BV9" s="122"/>
      <c r="BW9" s="122"/>
      <c r="BX9" s="123">
        <v>4</v>
      </c>
      <c r="BY9" s="124">
        <f>IF(Q9=0,"",IF(BX9=0,"",(BX9/Q9)))</f>
        <v>0.4</v>
      </c>
      <c r="BZ9" s="125">
        <v>2</v>
      </c>
      <c r="CA9" s="126">
        <f>IFERROR(BZ9/BX9,"-")</f>
        <v>0.5</v>
      </c>
      <c r="CB9" s="127">
        <v>494000</v>
      </c>
      <c r="CC9" s="128">
        <f>IFERROR(CB9/BX9,"-")</f>
        <v>123500</v>
      </c>
      <c r="CD9" s="129"/>
      <c r="CE9" s="129">
        <v>1</v>
      </c>
      <c r="CF9" s="129">
        <v>1</v>
      </c>
      <c r="CG9" s="130">
        <v>2</v>
      </c>
      <c r="CH9" s="131">
        <f>IF(Q9=0,"",IF(CG9=0,"",(CG9/Q9)))</f>
        <v>0.2</v>
      </c>
      <c r="CI9" s="132">
        <v>2</v>
      </c>
      <c r="CJ9" s="133">
        <f>IFERROR(CI9/CG9,"-")</f>
        <v>1</v>
      </c>
      <c r="CK9" s="134">
        <v>85000</v>
      </c>
      <c r="CL9" s="135">
        <f>IFERROR(CK9/CG9,"-")</f>
        <v>42500</v>
      </c>
      <c r="CM9" s="136"/>
      <c r="CN9" s="136">
        <v>1</v>
      </c>
      <c r="CO9" s="136">
        <v>1</v>
      </c>
      <c r="CP9" s="137">
        <v>5</v>
      </c>
      <c r="CQ9" s="138">
        <v>585000</v>
      </c>
      <c r="CR9" s="138">
        <v>488000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1.3244444444444</v>
      </c>
      <c r="B12" s="39"/>
      <c r="C12" s="39"/>
      <c r="D12" s="39"/>
      <c r="E12" s="39"/>
      <c r="F12" s="39"/>
      <c r="G12" s="39"/>
      <c r="H12" s="40" t="s">
        <v>152</v>
      </c>
      <c r="I12" s="40"/>
      <c r="J12" s="40"/>
      <c r="K12" s="179">
        <f>SUM(K6:K11)</f>
        <v>450000</v>
      </c>
      <c r="L12" s="41">
        <f>SUM(L6:L11)</f>
        <v>375</v>
      </c>
      <c r="M12" s="41">
        <f>SUM(M6:M11)</f>
        <v>104</v>
      </c>
      <c r="N12" s="41">
        <f>SUM(N6:N11)</f>
        <v>333</v>
      </c>
      <c r="O12" s="41">
        <f>SUM(O6:O11)</f>
        <v>53</v>
      </c>
      <c r="P12" s="41">
        <f>SUM(P6:P11)</f>
        <v>0</v>
      </c>
      <c r="Q12" s="41">
        <f>SUM(Q6:Q11)</f>
        <v>53</v>
      </c>
      <c r="R12" s="42">
        <f>IFERROR(Q12/N12,"-")</f>
        <v>0.15915915915916</v>
      </c>
      <c r="S12" s="76">
        <f>SUM(S6:S11)</f>
        <v>7</v>
      </c>
      <c r="T12" s="76">
        <f>SUM(T6:T11)</f>
        <v>15</v>
      </c>
      <c r="U12" s="42">
        <f>IFERROR(S12/Q12,"-")</f>
        <v>0.13207547169811</v>
      </c>
      <c r="V12" s="43">
        <f>IFERROR(K12/Q12,"-")</f>
        <v>8490.5660377358</v>
      </c>
      <c r="W12" s="44">
        <f>SUM(W6:W11)</f>
        <v>10</v>
      </c>
      <c r="X12" s="42">
        <f>IFERROR(W12/Q12,"-")</f>
        <v>0.18867924528302</v>
      </c>
      <c r="Y12" s="179">
        <f>SUM(Y6:Y11)</f>
        <v>596000</v>
      </c>
      <c r="Z12" s="179">
        <f>IFERROR(Y12/Q12,"-")</f>
        <v>11245.283018868</v>
      </c>
      <c r="AA12" s="179">
        <f>IFERROR(Y12/W12,"-")</f>
        <v>59600</v>
      </c>
      <c r="AB12" s="179">
        <f>Y12-K12</f>
        <v>146000</v>
      </c>
      <c r="AC12" s="45">
        <f>Y12/K12</f>
        <v>1.3244444444444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