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<sst xmlns="http://schemas.openxmlformats.org/spreadsheetml/2006/main" uniqueCount="156">
  <si>
    <t>12月</t>
  </si>
  <si>
    <t>りんご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</si>
  <si>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</si>
  <si>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</si>
  <si>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</si>
  <si>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</si>
  <si>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</si>
  <si>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</si>
  <si>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</si>
  <si>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</si>
  <si>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</si>
  <si>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</si>
  <si>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</si>
  <si>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</si>
  <si>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</si>
  <si>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</si>
  <si>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</si>
  <si>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</si>
  <si>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</si>
  <si>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</si>
  <si>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</si>
  <si>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</si>
  <si>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</si>
  <si>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</si>
  <si>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</si>
  <si>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</si>
  <si>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</si>
  <si>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</si>
  <si>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</si>
  <si>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</si>
  <si>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</si>
  <si>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</si>
  <si>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</si>
  <si>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</si>
  <si>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</si>
  <si>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</si>
  <si>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</si>
  <si>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</si>
  <si>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</si>
  <si>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</si>
  <si>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</si>
  <si>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</si>
  <si>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</si>
  <si>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</si>
  <si>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</si>
  <si>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</si>
  <si>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</si>
  <si>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</si>
  <si>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</si>
  <si>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</si>
  <si>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</si>
  <si>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</si>
  <si>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</si>
  <si>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</si>
  <si>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</si>
  <si>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</si>
  <si>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</si>
  <si>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ks562</t>
  </si>
  <si>
    <t>インターカラー</t>
  </si>
  <si>
    <t>デリヘル版3（栗山絵麻）</t>
  </si>
  <si>
    <t>もう50代の熟女だけど</t>
  </si>
  <si>
    <t>TOP</t>
  </si>
  <si>
    <t>スポーツ報知関東</t>
  </si>
  <si>
    <t>全5段つかみ4回</t>
  </si>
  <si>
    <t>12月03日(金)</t>
  </si>
  <si>
    <t>ks563</t>
  </si>
  <si>
    <t>空電</t>
  </si>
  <si>
    <t>ks564</t>
  </si>
  <si>
    <t>右女9（栗山絵麻）</t>
  </si>
  <si>
    <t>50〜70代男性限定熟女好きな男性募集中</t>
  </si>
  <si>
    <t>12月10日(金)</t>
  </si>
  <si>
    <t>ks565</t>
  </si>
  <si>
    <t>ks566</t>
  </si>
  <si>
    <t>右女3（栗山絵麻）</t>
  </si>
  <si>
    <t>70歳までの出会いリクルート</t>
  </si>
  <si>
    <t>12月18日(土)</t>
  </si>
  <si>
    <t>ks567</t>
  </si>
  <si>
    <t>ks568</t>
  </si>
  <si>
    <t>DVDパッケージ＿ストーリー版（栗山絵麻）</t>
  </si>
  <si>
    <t>学生いませんギャルもいません40代50代60代中年女性が多いサイト</t>
  </si>
  <si>
    <t>12月19日(日)</t>
  </si>
  <si>
    <t>ks569</t>
  </si>
  <si>
    <t>ks570</t>
  </si>
  <si>
    <t>デイリースポーツ関西</t>
  </si>
  <si>
    <t>全5段・半5段つかみ10段保証</t>
  </si>
  <si>
    <t>10段保証</t>
  </si>
  <si>
    <t>ks571</t>
  </si>
  <si>
    <t>ks572</t>
  </si>
  <si>
    <t>ks573</t>
  </si>
  <si>
    <t>ks574</t>
  </si>
  <si>
    <t>デリヘル版2（栗山絵麻）</t>
  </si>
  <si>
    <t>もし出会系大賞があったらこのサイトが受賞しているでしょう</t>
  </si>
  <si>
    <t>ks575</t>
  </si>
  <si>
    <t>ks576</t>
  </si>
  <si>
    <t>ks577</t>
  </si>
  <si>
    <t>ks578</t>
  </si>
  <si>
    <t>焼肉版（栗山絵麻）</t>
  </si>
  <si>
    <t>冬だねしよ？</t>
  </si>
  <si>
    <t>ks579</t>
  </si>
  <si>
    <t>ks580</t>
  </si>
  <si>
    <t>①再婚&amp;理解者版（栗山絵麻）</t>
  </si>
  <si>
    <t>191「令和にやれる中年の出会いはココ！」</t>
  </si>
  <si>
    <t>ニッカン関西</t>
  </si>
  <si>
    <t>半2段つかみ10段保証</t>
  </si>
  <si>
    <t>1～10日</t>
  </si>
  <si>
    <t>ks581</t>
  </si>
  <si>
    <t>ks582</t>
  </si>
  <si>
    <t>②旧デイリー風（栗山絵麻）</t>
  </si>
  <si>
    <t>192「中年男性と出会うとフェロモンが分泌されて嬉しい（42歳女性より）」</t>
  </si>
  <si>
    <t>11～20日</t>
  </si>
  <si>
    <t>ks583</t>
  </si>
  <si>
    <t>ks584</t>
  </si>
  <si>
    <t>③大正版（栗山絵麻）</t>
  </si>
  <si>
    <t>193「おじさんワクチンを摂取希望の女性急増中」</t>
  </si>
  <si>
    <t>21～31日</t>
  </si>
  <si>
    <t>ks585</t>
  </si>
  <si>
    <t>ks586</t>
  </si>
  <si>
    <t>漫画版リニューアル（栗山絵麻）</t>
  </si>
  <si>
    <t>スポニチ関東</t>
  </si>
  <si>
    <t>全5段</t>
  </si>
  <si>
    <t>ks587</t>
  </si>
  <si>
    <t>ks588</t>
  </si>
  <si>
    <t>サンスポ関東</t>
  </si>
  <si>
    <t>1C終面全5段</t>
  </si>
  <si>
    <t>12月11日(土)</t>
  </si>
  <si>
    <t>ks589</t>
  </si>
  <si>
    <t>ks590</t>
  </si>
  <si>
    <t>サンスポ関西</t>
  </si>
  <si>
    <t>12月12日(日)</t>
  </si>
  <si>
    <t>ks591</t>
  </si>
  <si>
    <t>ks592</t>
  </si>
  <si>
    <t>日本の出会い系番付第1位に推薦します</t>
  </si>
  <si>
    <t>4C終面全5段</t>
  </si>
  <si>
    <t>ks593</t>
  </si>
  <si>
    <t>新聞 TOTAL</t>
  </si>
  <si>
    <t>●雑誌 広告</t>
  </si>
  <si>
    <t>rz051</t>
  </si>
  <si>
    <t>日本ジャーナル出版</t>
  </si>
  <si>
    <t>黄色黒版（栗山絵麻）</t>
  </si>
  <si>
    <t>週刊実話</t>
  </si>
  <si>
    <t>表4</t>
  </si>
  <si>
    <t>12月02日(木)</t>
  </si>
  <si>
    <t>rz052</t>
  </si>
  <si>
    <t>rz053</t>
  </si>
  <si>
    <t>扶桑社</t>
  </si>
  <si>
    <t>（栗山絵麻）</t>
  </si>
  <si>
    <t>求む50歳以上の女性と恋愛・結婚したい男性</t>
  </si>
  <si>
    <t>Tvnavi</t>
  </si>
  <si>
    <t>(月間Tvnavi)①</t>
  </si>
  <si>
    <t>12月15日(水)</t>
  </si>
  <si>
    <t>rz054</t>
  </si>
  <si>
    <t>rz055</t>
  </si>
  <si>
    <t>（フリー女性⑨）</t>
  </si>
  <si>
    <t>もう50代だけど、私のお付き合いを真剣に考えてみませんか？</t>
  </si>
  <si>
    <t>rz056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</si>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</sst>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1.3596153846154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520000</v>
      </c>
      <c r="L6" s="79">
        <v>16</v>
      </c>
      <c r="M6" s="79">
        <v>0</v>
      </c>
      <c r="N6" s="79">
        <v>58</v>
      </c>
      <c r="O6" s="88">
        <v>5</v>
      </c>
      <c r="P6" s="89">
        <v>0</v>
      </c>
      <c r="Q6" s="90">
        <f>O6+P6</f>
        <v>5</v>
      </c>
      <c r="R6" s="80">
        <f>IFERROR(Q6/N6,"-")</f>
        <v>0.086206896551724</v>
      </c>
      <c r="S6" s="79">
        <v>1</v>
      </c>
      <c r="T6" s="79">
        <v>1</v>
      </c>
      <c r="U6" s="80">
        <f>IFERROR(T6/(Q6),"-")</f>
        <v>0.2</v>
      </c>
      <c r="V6" s="81">
        <f>IFERROR(K6/SUM(Q6:Q13),"-")</f>
        <v>21666.666666667</v>
      </c>
      <c r="W6" s="82">
        <v>1</v>
      </c>
      <c r="X6" s="80">
        <f>IF(Q6=0,"-",W6/Q6)</f>
        <v>0.2</v>
      </c>
      <c r="Y6" s="181">
        <v>292000</v>
      </c>
      <c r="Z6" s="182">
        <f>IFERROR(Y6/Q6,"-")</f>
        <v>58400</v>
      </c>
      <c r="AA6" s="182">
        <f>IFERROR(Y6/W6,"-")</f>
        <v>292000</v>
      </c>
      <c r="AB6" s="176">
        <f>SUM(Y6:Y13)-SUM(K6:K13)</f>
        <v>187000</v>
      </c>
      <c r="AC6" s="83">
        <f>SUM(Y6:Y13)/SUM(K6:K13)</f>
        <v>1.3596153846154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0.4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0.4</v>
      </c>
      <c r="BZ6" s="125">
        <v>1</v>
      </c>
      <c r="CA6" s="126">
        <f>IFERROR(BZ6/BX6,"-")</f>
        <v>0.5</v>
      </c>
      <c r="CB6" s="127">
        <v>292000</v>
      </c>
      <c r="CC6" s="128">
        <f>IFERROR(CB6/BX6,"-")</f>
        <v>146000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292000</v>
      </c>
      <c r="CR6" s="138">
        <v>292000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25</v>
      </c>
      <c r="M7" s="79">
        <v>22</v>
      </c>
      <c r="N7" s="79">
        <v>14</v>
      </c>
      <c r="O7" s="88">
        <v>2</v>
      </c>
      <c r="P7" s="89">
        <v>0</v>
      </c>
      <c r="Q7" s="90">
        <f>O7+P7</f>
        <v>2</v>
      </c>
      <c r="R7" s="80">
        <f>IFERROR(Q7/N7,"-")</f>
        <v>0.14285714285714</v>
      </c>
      <c r="S7" s="79">
        <v>0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1</v>
      </c>
      <c r="BY7" s="124">
        <f>IF(Q7=0,"",IF(BX7=0,"",(BX7/Q7)))</f>
        <v>0.5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62</v>
      </c>
      <c r="I8" s="87" t="s">
        <v>63</v>
      </c>
      <c r="J8" s="87" t="s">
        <v>70</v>
      </c>
      <c r="K8" s="176"/>
      <c r="L8" s="79">
        <v>8</v>
      </c>
      <c r="M8" s="79">
        <v>0</v>
      </c>
      <c r="N8" s="79">
        <v>44</v>
      </c>
      <c r="O8" s="88">
        <v>2</v>
      </c>
      <c r="P8" s="89">
        <v>0</v>
      </c>
      <c r="Q8" s="90">
        <f>O8+P8</f>
        <v>2</v>
      </c>
      <c r="R8" s="80">
        <f>IFERROR(Q8/N8,"-")</f>
        <v>0.045454545454545</v>
      </c>
      <c r="S8" s="79">
        <v>0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0.5</v>
      </c>
      <c r="Y8" s="181">
        <v>1000</v>
      </c>
      <c r="Z8" s="182">
        <f>IFERROR(Y8/Q8,"-")</f>
        <v>500</v>
      </c>
      <c r="AA8" s="182">
        <f>IFERROR(Y8/W8,"-")</f>
        <v>1000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1</v>
      </c>
      <c r="BY8" s="124">
        <f>IF(Q8=0,"",IF(BX8=0,"",(BX8/Q8)))</f>
        <v>0.5</v>
      </c>
      <c r="BZ8" s="125">
        <v>1</v>
      </c>
      <c r="CA8" s="126">
        <f>IFERROR(BZ8/BX8,"-")</f>
        <v>1</v>
      </c>
      <c r="CB8" s="127">
        <v>1000</v>
      </c>
      <c r="CC8" s="128">
        <f>IFERROR(CB8/BX8,"-")</f>
        <v>1000</v>
      </c>
      <c r="CD8" s="129">
        <v>1</v>
      </c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1000</v>
      </c>
      <c r="CR8" s="138">
        <v>1000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28</v>
      </c>
      <c r="M9" s="79">
        <v>22</v>
      </c>
      <c r="N9" s="79">
        <v>6</v>
      </c>
      <c r="O9" s="88">
        <v>1</v>
      </c>
      <c r="P9" s="89">
        <v>0</v>
      </c>
      <c r="Q9" s="90">
        <f>O9+P9</f>
        <v>1</v>
      </c>
      <c r="R9" s="80">
        <f>IFERROR(Q9/N9,"-")</f>
        <v>0.16666666666667</v>
      </c>
      <c r="S9" s="79">
        <v>0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1</v>
      </c>
      <c r="Y9" s="181">
        <v>5000</v>
      </c>
      <c r="Z9" s="182">
        <f>IFERROR(Y9/Q9,"-")</f>
        <v>5000</v>
      </c>
      <c r="AA9" s="182">
        <f>IFERROR(Y9/W9,"-")</f>
        <v>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1</v>
      </c>
      <c r="BY9" s="124">
        <f>IF(Q9=0,"",IF(BX9=0,"",(BX9/Q9)))</f>
        <v>1</v>
      </c>
      <c r="BZ9" s="125">
        <v>1</v>
      </c>
      <c r="CA9" s="126">
        <f>IFERROR(BZ9/BX9,"-")</f>
        <v>1</v>
      </c>
      <c r="CB9" s="127">
        <v>5000</v>
      </c>
      <c r="CC9" s="128">
        <f>IFERROR(CB9/BX9,"-")</f>
        <v>5000</v>
      </c>
      <c r="CD9" s="129">
        <v>1</v>
      </c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5000</v>
      </c>
      <c r="CR9" s="138">
        <v>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62</v>
      </c>
      <c r="I10" s="87" t="s">
        <v>63</v>
      </c>
      <c r="J10" s="185" t="s">
        <v>75</v>
      </c>
      <c r="K10" s="176"/>
      <c r="L10" s="79">
        <v>10</v>
      </c>
      <c r="M10" s="79">
        <v>0</v>
      </c>
      <c r="N10" s="79">
        <v>29</v>
      </c>
      <c r="O10" s="88">
        <v>4</v>
      </c>
      <c r="P10" s="89">
        <v>0</v>
      </c>
      <c r="Q10" s="90">
        <f>O10+P10</f>
        <v>4</v>
      </c>
      <c r="R10" s="80">
        <f>IFERROR(Q10/N10,"-")</f>
        <v>0.13793103448276</v>
      </c>
      <c r="S10" s="79">
        <v>1</v>
      </c>
      <c r="T10" s="79">
        <v>1</v>
      </c>
      <c r="U10" s="80">
        <f>IFERROR(T10/(Q10),"-")</f>
        <v>0.25</v>
      </c>
      <c r="V10" s="81"/>
      <c r="W10" s="82">
        <v>1</v>
      </c>
      <c r="X10" s="80">
        <f>IF(Q10=0,"-",W10/Q10)</f>
        <v>0.25</v>
      </c>
      <c r="Y10" s="181">
        <v>296000</v>
      </c>
      <c r="Z10" s="182">
        <f>IFERROR(Y10/Q10,"-")</f>
        <v>74000</v>
      </c>
      <c r="AA10" s="182">
        <f>IFERROR(Y10/W10,"-")</f>
        <v>296000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0.25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>
        <v>2</v>
      </c>
      <c r="BY10" s="124">
        <f>IF(Q10=0,"",IF(BX10=0,"",(BX10/Q10)))</f>
        <v>0.5</v>
      </c>
      <c r="BZ10" s="125">
        <v>1</v>
      </c>
      <c r="CA10" s="126">
        <f>IFERROR(BZ10/BX10,"-")</f>
        <v>0.5</v>
      </c>
      <c r="CB10" s="127">
        <v>296000</v>
      </c>
      <c r="CC10" s="128">
        <f>IFERROR(CB10/BX10,"-")</f>
        <v>148000</v>
      </c>
      <c r="CD10" s="129"/>
      <c r="CE10" s="129"/>
      <c r="CF10" s="129">
        <v>1</v>
      </c>
      <c r="CG10" s="130">
        <v>1</v>
      </c>
      <c r="CH10" s="131">
        <f>IF(Q10=0,"",IF(CG10=0,"",(CG10/Q10)))</f>
        <v>0.25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1</v>
      </c>
      <c r="CQ10" s="138">
        <v>296000</v>
      </c>
      <c r="CR10" s="138">
        <v>296000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21</v>
      </c>
      <c r="M11" s="79">
        <v>14</v>
      </c>
      <c r="N11" s="79">
        <v>15</v>
      </c>
      <c r="O11" s="88">
        <v>1</v>
      </c>
      <c r="P11" s="89">
        <v>0</v>
      </c>
      <c r="Q11" s="90">
        <f>O11+P11</f>
        <v>1</v>
      </c>
      <c r="R11" s="80">
        <f>IFERROR(Q11/N11,"-")</f>
        <v>0.066666666666667</v>
      </c>
      <c r="S11" s="79">
        <v>0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>
        <v>1</v>
      </c>
      <c r="CH11" s="131">
        <f>IF(Q11=0,"",IF(CG11=0,"",(CG11/Q11)))</f>
        <v>1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77</v>
      </c>
      <c r="C12" s="184" t="s">
        <v>58</v>
      </c>
      <c r="D12" s="184"/>
      <c r="E12" s="184" t="s">
        <v>78</v>
      </c>
      <c r="F12" s="184" t="s">
        <v>79</v>
      </c>
      <c r="G12" s="184" t="s">
        <v>61</v>
      </c>
      <c r="H12" s="87" t="s">
        <v>62</v>
      </c>
      <c r="I12" s="87" t="s">
        <v>63</v>
      </c>
      <c r="J12" s="186" t="s">
        <v>80</v>
      </c>
      <c r="K12" s="176"/>
      <c r="L12" s="79">
        <v>9</v>
      </c>
      <c r="M12" s="79">
        <v>0</v>
      </c>
      <c r="N12" s="79">
        <v>29</v>
      </c>
      <c r="O12" s="88">
        <v>5</v>
      </c>
      <c r="P12" s="89">
        <v>0</v>
      </c>
      <c r="Q12" s="90">
        <f>O12+P12</f>
        <v>5</v>
      </c>
      <c r="R12" s="80">
        <f>IFERROR(Q12/N12,"-")</f>
        <v>0.17241379310345</v>
      </c>
      <c r="S12" s="79">
        <v>1</v>
      </c>
      <c r="T12" s="79">
        <v>1</v>
      </c>
      <c r="U12" s="80">
        <f>IFERROR(T12/(Q12),"-")</f>
        <v>0.2</v>
      </c>
      <c r="V12" s="81"/>
      <c r="W12" s="82">
        <v>3</v>
      </c>
      <c r="X12" s="80">
        <f>IF(Q12=0,"-",W12/Q12)</f>
        <v>0.6</v>
      </c>
      <c r="Y12" s="181">
        <v>34000</v>
      </c>
      <c r="Z12" s="182">
        <f>IFERROR(Y12/Q12,"-")</f>
        <v>6800</v>
      </c>
      <c r="AA12" s="182">
        <f>IFERROR(Y12/W12,"-")</f>
        <v>11333.333333333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0.2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0.2</v>
      </c>
      <c r="BH12" s="109">
        <v>1</v>
      </c>
      <c r="BI12" s="111">
        <f>IFERROR(BH12/BF12,"-")</f>
        <v>1</v>
      </c>
      <c r="BJ12" s="112">
        <v>23000</v>
      </c>
      <c r="BK12" s="113">
        <f>IFERROR(BJ12/BF12,"-")</f>
        <v>23000</v>
      </c>
      <c r="BL12" s="114"/>
      <c r="BM12" s="114"/>
      <c r="BN12" s="114">
        <v>1</v>
      </c>
      <c r="BO12" s="116">
        <v>2</v>
      </c>
      <c r="BP12" s="117">
        <f>IF(Q12=0,"",IF(BO12=0,"",(BO12/Q12)))</f>
        <v>0.4</v>
      </c>
      <c r="BQ12" s="118">
        <v>1</v>
      </c>
      <c r="BR12" s="119">
        <f>IFERROR(BQ12/BO12,"-")</f>
        <v>0.5</v>
      </c>
      <c r="BS12" s="120">
        <v>5000</v>
      </c>
      <c r="BT12" s="121">
        <f>IFERROR(BS12/BO12,"-")</f>
        <v>2500</v>
      </c>
      <c r="BU12" s="122">
        <v>1</v>
      </c>
      <c r="BV12" s="122"/>
      <c r="BW12" s="122"/>
      <c r="BX12" s="123">
        <v>1</v>
      </c>
      <c r="BY12" s="124">
        <f>IF(Q12=0,"",IF(BX12=0,"",(BX12/Q12)))</f>
        <v>0.2</v>
      </c>
      <c r="BZ12" s="125">
        <v>1</v>
      </c>
      <c r="CA12" s="126">
        <f>IFERROR(BZ12/BX12,"-")</f>
        <v>1</v>
      </c>
      <c r="CB12" s="127">
        <v>6000</v>
      </c>
      <c r="CC12" s="128">
        <f>IFERROR(CB12/BX12,"-")</f>
        <v>6000</v>
      </c>
      <c r="CD12" s="129"/>
      <c r="CE12" s="129">
        <v>1</v>
      </c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34000</v>
      </c>
      <c r="CR12" s="138">
        <v>23000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78</v>
      </c>
      <c r="F13" s="184" t="s">
        <v>79</v>
      </c>
      <c r="G13" s="184" t="s">
        <v>66</v>
      </c>
      <c r="H13" s="87"/>
      <c r="I13" s="87"/>
      <c r="J13" s="87"/>
      <c r="K13" s="176"/>
      <c r="L13" s="79">
        <v>42</v>
      </c>
      <c r="M13" s="79">
        <v>19</v>
      </c>
      <c r="N13" s="79">
        <v>33</v>
      </c>
      <c r="O13" s="88">
        <v>4</v>
      </c>
      <c r="P13" s="89">
        <v>0</v>
      </c>
      <c r="Q13" s="90">
        <f>O13+P13</f>
        <v>4</v>
      </c>
      <c r="R13" s="80">
        <f>IFERROR(Q13/N13,"-")</f>
        <v>0.12121212121212</v>
      </c>
      <c r="S13" s="79">
        <v>0</v>
      </c>
      <c r="T13" s="79">
        <v>2</v>
      </c>
      <c r="U13" s="80">
        <f>IFERROR(T13/(Q13),"-")</f>
        <v>0.5</v>
      </c>
      <c r="V13" s="81"/>
      <c r="W13" s="82">
        <v>2</v>
      </c>
      <c r="X13" s="80">
        <f>IF(Q13=0,"-",W13/Q13)</f>
        <v>0.5</v>
      </c>
      <c r="Y13" s="181">
        <v>79000</v>
      </c>
      <c r="Z13" s="182">
        <f>IFERROR(Y13/Q13,"-")</f>
        <v>19750</v>
      </c>
      <c r="AA13" s="182">
        <f>IFERROR(Y13/W13,"-")</f>
        <v>39500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0.25</v>
      </c>
      <c r="BQ13" s="118">
        <v>1</v>
      </c>
      <c r="BR13" s="119">
        <f>IFERROR(BQ13/BO13,"-")</f>
        <v>1</v>
      </c>
      <c r="BS13" s="120">
        <v>76000</v>
      </c>
      <c r="BT13" s="121">
        <f>IFERROR(BS13/BO13,"-")</f>
        <v>76000</v>
      </c>
      <c r="BU13" s="122"/>
      <c r="BV13" s="122"/>
      <c r="BW13" s="122">
        <v>1</v>
      </c>
      <c r="BX13" s="123">
        <v>1</v>
      </c>
      <c r="BY13" s="124">
        <f>IF(Q13=0,"",IF(BX13=0,"",(BX13/Q13)))</f>
        <v>0.25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2</v>
      </c>
      <c r="CH13" s="131">
        <f>IF(Q13=0,"",IF(CG13=0,"",(CG13/Q13)))</f>
        <v>0.5</v>
      </c>
      <c r="CI13" s="132">
        <v>1</v>
      </c>
      <c r="CJ13" s="133">
        <f>IFERROR(CI13/CG13,"-")</f>
        <v>0.5</v>
      </c>
      <c r="CK13" s="134">
        <v>3000</v>
      </c>
      <c r="CL13" s="135">
        <f>IFERROR(CK13/CG13,"-")</f>
        <v>1500</v>
      </c>
      <c r="CM13" s="136">
        <v>1</v>
      </c>
      <c r="CN13" s="136"/>
      <c r="CO13" s="136"/>
      <c r="CP13" s="137">
        <v>2</v>
      </c>
      <c r="CQ13" s="138">
        <v>79000</v>
      </c>
      <c r="CR13" s="138">
        <v>76000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6.17</v>
      </c>
      <c r="B14" s="184" t="s">
        <v>82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83</v>
      </c>
      <c r="I14" s="87" t="s">
        <v>84</v>
      </c>
      <c r="J14" s="87" t="s">
        <v>85</v>
      </c>
      <c r="K14" s="176">
        <v>200000</v>
      </c>
      <c r="L14" s="79">
        <v>18</v>
      </c>
      <c r="M14" s="79">
        <v>0</v>
      </c>
      <c r="N14" s="79">
        <v>104</v>
      </c>
      <c r="O14" s="88">
        <v>5</v>
      </c>
      <c r="P14" s="89">
        <v>0</v>
      </c>
      <c r="Q14" s="90">
        <f>O14+P14</f>
        <v>5</v>
      </c>
      <c r="R14" s="80">
        <f>IFERROR(Q14/N14,"-")</f>
        <v>0.048076923076923</v>
      </c>
      <c r="S14" s="79">
        <v>0</v>
      </c>
      <c r="T14" s="79">
        <v>2</v>
      </c>
      <c r="U14" s="80">
        <f>IFERROR(T14/(Q14),"-")</f>
        <v>0.4</v>
      </c>
      <c r="V14" s="81">
        <f>IFERROR(K14/SUM(Q14:Q23),"-")</f>
        <v>7142.8571428571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SUM(Y14:Y23)-SUM(K14:K23)</f>
        <v>1034000</v>
      </c>
      <c r="AC14" s="83">
        <f>SUM(Y14:Y23)/SUM(K14:K23)</f>
        <v>6.17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0.2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0.2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3</v>
      </c>
      <c r="BP14" s="117">
        <f>IF(Q14=0,"",IF(BO14=0,"",(BO14/Q14)))</f>
        <v>0.6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59</v>
      </c>
      <c r="F15" s="184" t="s">
        <v>60</v>
      </c>
      <c r="G15" s="184" t="s">
        <v>66</v>
      </c>
      <c r="H15" s="87"/>
      <c r="I15" s="87"/>
      <c r="J15" s="87"/>
      <c r="K15" s="176"/>
      <c r="L15" s="79">
        <v>41</v>
      </c>
      <c r="M15" s="79">
        <v>31</v>
      </c>
      <c r="N15" s="79">
        <v>7</v>
      </c>
      <c r="O15" s="88">
        <v>5</v>
      </c>
      <c r="P15" s="89">
        <v>0</v>
      </c>
      <c r="Q15" s="90">
        <f>O15+P15</f>
        <v>5</v>
      </c>
      <c r="R15" s="80">
        <f>IFERROR(Q15/N15,"-")</f>
        <v>0.71428571428571</v>
      </c>
      <c r="S15" s="79">
        <v>0</v>
      </c>
      <c r="T15" s="79">
        <v>1</v>
      </c>
      <c r="U15" s="80">
        <f>IFERROR(T15/(Q15),"-")</f>
        <v>0.2</v>
      </c>
      <c r="V15" s="81"/>
      <c r="W15" s="82">
        <v>1</v>
      </c>
      <c r="X15" s="80">
        <f>IF(Q15=0,"-",W15/Q15)</f>
        <v>0.2</v>
      </c>
      <c r="Y15" s="181">
        <v>11000</v>
      </c>
      <c r="Z15" s="182">
        <f>IFERROR(Y15/Q15,"-")</f>
        <v>2200</v>
      </c>
      <c r="AA15" s="182">
        <f>IFERROR(Y15/W15,"-")</f>
        <v>11000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0.2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3</v>
      </c>
      <c r="BY15" s="124">
        <f>IF(Q15=0,"",IF(BX15=0,"",(BX15/Q15)))</f>
        <v>0.6</v>
      </c>
      <c r="BZ15" s="125">
        <v>1</v>
      </c>
      <c r="CA15" s="126">
        <f>IFERROR(BZ15/BX15,"-")</f>
        <v>0.33333333333333</v>
      </c>
      <c r="CB15" s="127">
        <v>11000</v>
      </c>
      <c r="CC15" s="128">
        <f>IFERROR(CB15/BX15,"-")</f>
        <v>3666.6666666667</v>
      </c>
      <c r="CD15" s="129"/>
      <c r="CE15" s="129"/>
      <c r="CF15" s="129">
        <v>1</v>
      </c>
      <c r="CG15" s="130">
        <v>1</v>
      </c>
      <c r="CH15" s="131">
        <f>IF(Q15=0,"",IF(CG15=0,"",(CG15/Q15)))</f>
        <v>0.2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1</v>
      </c>
      <c r="CQ15" s="138">
        <v>11000</v>
      </c>
      <c r="CR15" s="138">
        <v>11000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87</v>
      </c>
      <c r="C16" s="184" t="s">
        <v>58</v>
      </c>
      <c r="D16" s="184"/>
      <c r="E16" s="184" t="s">
        <v>68</v>
      </c>
      <c r="F16" s="184" t="s">
        <v>69</v>
      </c>
      <c r="G16" s="184" t="s">
        <v>61</v>
      </c>
      <c r="H16" s="87"/>
      <c r="I16" s="87" t="s">
        <v>84</v>
      </c>
      <c r="J16" s="87"/>
      <c r="K16" s="176"/>
      <c r="L16" s="79">
        <v>13</v>
      </c>
      <c r="M16" s="79">
        <v>0</v>
      </c>
      <c r="N16" s="79">
        <v>72</v>
      </c>
      <c r="O16" s="88">
        <v>4</v>
      </c>
      <c r="P16" s="89">
        <v>0</v>
      </c>
      <c r="Q16" s="90">
        <f>O16+P16</f>
        <v>4</v>
      </c>
      <c r="R16" s="80">
        <f>IFERROR(Q16/N16,"-")</f>
        <v>0.055555555555556</v>
      </c>
      <c r="S16" s="79">
        <v>0</v>
      </c>
      <c r="T16" s="79">
        <v>0</v>
      </c>
      <c r="U16" s="80">
        <f>IFERROR(T16/(Q16),"-")</f>
        <v>0</v>
      </c>
      <c r="V16" s="81"/>
      <c r="W16" s="82">
        <v>2</v>
      </c>
      <c r="X16" s="80">
        <f>IF(Q16=0,"-",W16/Q16)</f>
        <v>0.5</v>
      </c>
      <c r="Y16" s="181">
        <v>66000</v>
      </c>
      <c r="Z16" s="182">
        <f>IFERROR(Y16/Q16,"-")</f>
        <v>16500</v>
      </c>
      <c r="AA16" s="182">
        <f>IFERROR(Y16/W16,"-")</f>
        <v>33000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3</v>
      </c>
      <c r="BP16" s="117">
        <f>IF(Q16=0,"",IF(BO16=0,"",(BO16/Q16)))</f>
        <v>0.75</v>
      </c>
      <c r="BQ16" s="118">
        <v>1</v>
      </c>
      <c r="BR16" s="119">
        <f>IFERROR(BQ16/BO16,"-")</f>
        <v>0.33333333333333</v>
      </c>
      <c r="BS16" s="120">
        <v>65000</v>
      </c>
      <c r="BT16" s="121">
        <f>IFERROR(BS16/BO16,"-")</f>
        <v>21666.666666667</v>
      </c>
      <c r="BU16" s="122"/>
      <c r="BV16" s="122"/>
      <c r="BW16" s="122">
        <v>1</v>
      </c>
      <c r="BX16" s="123">
        <v>1</v>
      </c>
      <c r="BY16" s="124">
        <f>IF(Q16=0,"",IF(BX16=0,"",(BX16/Q16)))</f>
        <v>0.25</v>
      </c>
      <c r="BZ16" s="125">
        <v>1</v>
      </c>
      <c r="CA16" s="126">
        <f>IFERROR(BZ16/BX16,"-")</f>
        <v>1</v>
      </c>
      <c r="CB16" s="127">
        <v>1000</v>
      </c>
      <c r="CC16" s="128">
        <f>IFERROR(CB16/BX16,"-")</f>
        <v>1000</v>
      </c>
      <c r="CD16" s="129">
        <v>1</v>
      </c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66000</v>
      </c>
      <c r="CR16" s="138">
        <v>65000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88</v>
      </c>
      <c r="C17" s="184" t="s">
        <v>58</v>
      </c>
      <c r="D17" s="184"/>
      <c r="E17" s="184" t="s">
        <v>68</v>
      </c>
      <c r="F17" s="184" t="s">
        <v>69</v>
      </c>
      <c r="G17" s="184" t="s">
        <v>66</v>
      </c>
      <c r="H17" s="87"/>
      <c r="I17" s="87"/>
      <c r="J17" s="87"/>
      <c r="K17" s="176"/>
      <c r="L17" s="79">
        <v>31</v>
      </c>
      <c r="M17" s="79">
        <v>21</v>
      </c>
      <c r="N17" s="79">
        <v>4</v>
      </c>
      <c r="O17" s="88">
        <v>1</v>
      </c>
      <c r="P17" s="89">
        <v>0</v>
      </c>
      <c r="Q17" s="90">
        <f>O17+P17</f>
        <v>1</v>
      </c>
      <c r="R17" s="80">
        <f>IFERROR(Q17/N17,"-")</f>
        <v>0.25</v>
      </c>
      <c r="S17" s="79">
        <v>0</v>
      </c>
      <c r="T17" s="79">
        <v>1</v>
      </c>
      <c r="U17" s="80">
        <f>IFERROR(T17/(Q17),"-")</f>
        <v>1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1</v>
      </c>
      <c r="BY17" s="124">
        <f>IF(Q17=0,"",IF(BX17=0,"",(BX17/Q17)))</f>
        <v>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89</v>
      </c>
      <c r="C18" s="184" t="s">
        <v>58</v>
      </c>
      <c r="D18" s="184"/>
      <c r="E18" s="184" t="s">
        <v>90</v>
      </c>
      <c r="F18" s="184" t="s">
        <v>91</v>
      </c>
      <c r="G18" s="184" t="s">
        <v>61</v>
      </c>
      <c r="H18" s="87"/>
      <c r="I18" s="87" t="s">
        <v>84</v>
      </c>
      <c r="J18" s="87"/>
      <c r="K18" s="176"/>
      <c r="L18" s="79">
        <v>7</v>
      </c>
      <c r="M18" s="79">
        <v>0</v>
      </c>
      <c r="N18" s="79">
        <v>29</v>
      </c>
      <c r="O18" s="88">
        <v>4</v>
      </c>
      <c r="P18" s="89">
        <v>0</v>
      </c>
      <c r="Q18" s="90">
        <f>O18+P18</f>
        <v>4</v>
      </c>
      <c r="R18" s="80">
        <f>IFERROR(Q18/N18,"-")</f>
        <v>0.13793103448276</v>
      </c>
      <c r="S18" s="79">
        <v>1</v>
      </c>
      <c r="T18" s="79">
        <v>1</v>
      </c>
      <c r="U18" s="80">
        <f>IFERROR(T18/(Q18),"-")</f>
        <v>0.25</v>
      </c>
      <c r="V18" s="81"/>
      <c r="W18" s="82">
        <v>2</v>
      </c>
      <c r="X18" s="80">
        <f>IF(Q18=0,"-",W18/Q18)</f>
        <v>0.5</v>
      </c>
      <c r="Y18" s="181">
        <v>75000</v>
      </c>
      <c r="Z18" s="182">
        <f>IFERROR(Y18/Q18,"-")</f>
        <v>18750</v>
      </c>
      <c r="AA18" s="182">
        <f>IFERROR(Y18/W18,"-")</f>
        <v>37500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0.25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2</v>
      </c>
      <c r="BP18" s="117">
        <f>IF(Q18=0,"",IF(BO18=0,"",(BO18/Q18)))</f>
        <v>0.5</v>
      </c>
      <c r="BQ18" s="118">
        <v>1</v>
      </c>
      <c r="BR18" s="119">
        <f>IFERROR(BQ18/BO18,"-")</f>
        <v>0.5</v>
      </c>
      <c r="BS18" s="120">
        <v>5000</v>
      </c>
      <c r="BT18" s="121">
        <f>IFERROR(BS18/BO18,"-")</f>
        <v>2500</v>
      </c>
      <c r="BU18" s="122">
        <v>1</v>
      </c>
      <c r="BV18" s="122"/>
      <c r="BW18" s="122"/>
      <c r="BX18" s="123">
        <v>1</v>
      </c>
      <c r="BY18" s="124">
        <f>IF(Q18=0,"",IF(BX18=0,"",(BX18/Q18)))</f>
        <v>0.25</v>
      </c>
      <c r="BZ18" s="125">
        <v>1</v>
      </c>
      <c r="CA18" s="126">
        <f>IFERROR(BZ18/BX18,"-")</f>
        <v>1</v>
      </c>
      <c r="CB18" s="127">
        <v>70000</v>
      </c>
      <c r="CC18" s="128">
        <f>IFERROR(CB18/BX18,"-")</f>
        <v>70000</v>
      </c>
      <c r="CD18" s="129"/>
      <c r="CE18" s="129"/>
      <c r="CF18" s="129">
        <v>1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75000</v>
      </c>
      <c r="CR18" s="138">
        <v>70000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92</v>
      </c>
      <c r="C19" s="184" t="s">
        <v>58</v>
      </c>
      <c r="D19" s="184"/>
      <c r="E19" s="184" t="s">
        <v>90</v>
      </c>
      <c r="F19" s="184" t="s">
        <v>91</v>
      </c>
      <c r="G19" s="184" t="s">
        <v>66</v>
      </c>
      <c r="H19" s="87"/>
      <c r="I19" s="87"/>
      <c r="J19" s="87"/>
      <c r="K19" s="176"/>
      <c r="L19" s="79">
        <v>33</v>
      </c>
      <c r="M19" s="79">
        <v>21</v>
      </c>
      <c r="N19" s="79">
        <v>18</v>
      </c>
      <c r="O19" s="88">
        <v>4</v>
      </c>
      <c r="P19" s="89">
        <v>0</v>
      </c>
      <c r="Q19" s="90">
        <f>O19+P19</f>
        <v>4</v>
      </c>
      <c r="R19" s="80">
        <f>IFERROR(Q19/N19,"-")</f>
        <v>0.22222222222222</v>
      </c>
      <c r="S19" s="79">
        <v>1</v>
      </c>
      <c r="T19" s="79">
        <v>2</v>
      </c>
      <c r="U19" s="80">
        <f>IFERROR(T19/(Q19),"-")</f>
        <v>0.5</v>
      </c>
      <c r="V19" s="81"/>
      <c r="W19" s="82">
        <v>2</v>
      </c>
      <c r="X19" s="80">
        <f>IF(Q19=0,"-",W19/Q19)</f>
        <v>0.5</v>
      </c>
      <c r="Y19" s="181">
        <v>1001000</v>
      </c>
      <c r="Z19" s="182">
        <f>IFERROR(Y19/Q19,"-")</f>
        <v>250250</v>
      </c>
      <c r="AA19" s="182">
        <f>IFERROR(Y19/W19,"-")</f>
        <v>500500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3</v>
      </c>
      <c r="BP19" s="117">
        <f>IF(Q19=0,"",IF(BO19=0,"",(BO19/Q19)))</f>
        <v>0.75</v>
      </c>
      <c r="BQ19" s="118">
        <v>2</v>
      </c>
      <c r="BR19" s="119">
        <f>IFERROR(BQ19/BO19,"-")</f>
        <v>0.66666666666667</v>
      </c>
      <c r="BS19" s="120">
        <v>1001000</v>
      </c>
      <c r="BT19" s="121">
        <f>IFERROR(BS19/BO19,"-")</f>
        <v>333666.66666667</v>
      </c>
      <c r="BU19" s="122"/>
      <c r="BV19" s="122">
        <v>1</v>
      </c>
      <c r="BW19" s="122">
        <v>1</v>
      </c>
      <c r="BX19" s="123">
        <v>1</v>
      </c>
      <c r="BY19" s="124">
        <f>IF(Q19=0,"",IF(BX19=0,"",(BX19/Q19)))</f>
        <v>0.25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2</v>
      </c>
      <c r="CQ19" s="138">
        <v>1001000</v>
      </c>
      <c r="CR19" s="138">
        <v>995000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/>
      <c r="B20" s="184" t="s">
        <v>93</v>
      </c>
      <c r="C20" s="184" t="s">
        <v>58</v>
      </c>
      <c r="D20" s="184"/>
      <c r="E20" s="184" t="s">
        <v>78</v>
      </c>
      <c r="F20" s="184" t="s">
        <v>79</v>
      </c>
      <c r="G20" s="184" t="s">
        <v>61</v>
      </c>
      <c r="H20" s="87"/>
      <c r="I20" s="87" t="s">
        <v>84</v>
      </c>
      <c r="J20" s="87"/>
      <c r="K20" s="176"/>
      <c r="L20" s="79">
        <v>5</v>
      </c>
      <c r="M20" s="79">
        <v>0</v>
      </c>
      <c r="N20" s="79">
        <v>41</v>
      </c>
      <c r="O20" s="88">
        <v>3</v>
      </c>
      <c r="P20" s="89">
        <v>0</v>
      </c>
      <c r="Q20" s="90">
        <f>O20+P20</f>
        <v>3</v>
      </c>
      <c r="R20" s="80">
        <f>IFERROR(Q20/N20,"-")</f>
        <v>0.073170731707317</v>
      </c>
      <c r="S20" s="79">
        <v>0</v>
      </c>
      <c r="T20" s="79">
        <v>2</v>
      </c>
      <c r="U20" s="80">
        <f>IFERROR(T20/(Q20),"-")</f>
        <v>0.66666666666667</v>
      </c>
      <c r="V20" s="81"/>
      <c r="W20" s="82">
        <v>1</v>
      </c>
      <c r="X20" s="80">
        <f>IF(Q20=0,"-",W20/Q20)</f>
        <v>0.33333333333333</v>
      </c>
      <c r="Y20" s="181">
        <v>70000</v>
      </c>
      <c r="Z20" s="182">
        <f>IFERROR(Y20/Q20,"-")</f>
        <v>23333.333333333</v>
      </c>
      <c r="AA20" s="182">
        <f>IFERROR(Y20/W20,"-")</f>
        <v>70000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2</v>
      </c>
      <c r="BP20" s="117">
        <f>IF(Q20=0,"",IF(BO20=0,"",(BO20/Q20)))</f>
        <v>0.66666666666667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>
        <v>1</v>
      </c>
      <c r="CH20" s="131">
        <f>IF(Q20=0,"",IF(CG20=0,"",(CG20/Q20)))</f>
        <v>0.33333333333333</v>
      </c>
      <c r="CI20" s="132">
        <v>1</v>
      </c>
      <c r="CJ20" s="133">
        <f>IFERROR(CI20/CG20,"-")</f>
        <v>1</v>
      </c>
      <c r="CK20" s="134">
        <v>70000</v>
      </c>
      <c r="CL20" s="135">
        <f>IFERROR(CK20/CG20,"-")</f>
        <v>70000</v>
      </c>
      <c r="CM20" s="136"/>
      <c r="CN20" s="136"/>
      <c r="CO20" s="136">
        <v>1</v>
      </c>
      <c r="CP20" s="137">
        <v>1</v>
      </c>
      <c r="CQ20" s="138">
        <v>70000</v>
      </c>
      <c r="CR20" s="138">
        <v>70000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94</v>
      </c>
      <c r="C21" s="184" t="s">
        <v>58</v>
      </c>
      <c r="D21" s="184"/>
      <c r="E21" s="184" t="s">
        <v>78</v>
      </c>
      <c r="F21" s="184" t="s">
        <v>79</v>
      </c>
      <c r="G21" s="184" t="s">
        <v>66</v>
      </c>
      <c r="H21" s="87"/>
      <c r="I21" s="87"/>
      <c r="J21" s="87"/>
      <c r="K21" s="176"/>
      <c r="L21" s="79">
        <v>16</v>
      </c>
      <c r="M21" s="79">
        <v>12</v>
      </c>
      <c r="N21" s="79">
        <v>0</v>
      </c>
      <c r="O21" s="88">
        <v>1</v>
      </c>
      <c r="P21" s="89">
        <v>0</v>
      </c>
      <c r="Q21" s="90">
        <f>O21+P21</f>
        <v>1</v>
      </c>
      <c r="R21" s="80" t="str">
        <f>IFERROR(Q21/N21,"-")</f>
        <v>-</v>
      </c>
      <c r="S21" s="79">
        <v>0</v>
      </c>
      <c r="T21" s="79">
        <v>1</v>
      </c>
      <c r="U21" s="80">
        <f>IFERROR(T21/(Q21),"-")</f>
        <v>1</v>
      </c>
      <c r="V21" s="81"/>
      <c r="W21" s="82">
        <v>1</v>
      </c>
      <c r="X21" s="80">
        <f>IF(Q21=0,"-",W21/Q21)</f>
        <v>1</v>
      </c>
      <c r="Y21" s="181">
        <v>11000</v>
      </c>
      <c r="Z21" s="182">
        <f>IFERROR(Y21/Q21,"-")</f>
        <v>11000</v>
      </c>
      <c r="AA21" s="182">
        <f>IFERROR(Y21/W21,"-")</f>
        <v>11000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1</v>
      </c>
      <c r="BY21" s="124">
        <f>IF(Q21=0,"",IF(BX21=0,"",(BX21/Q21)))</f>
        <v>1</v>
      </c>
      <c r="BZ21" s="125">
        <v>1</v>
      </c>
      <c r="CA21" s="126">
        <f>IFERROR(BZ21/BX21,"-")</f>
        <v>1</v>
      </c>
      <c r="CB21" s="127">
        <v>11000</v>
      </c>
      <c r="CC21" s="128">
        <f>IFERROR(CB21/BX21,"-")</f>
        <v>11000</v>
      </c>
      <c r="CD21" s="129"/>
      <c r="CE21" s="129">
        <v>1</v>
      </c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11000</v>
      </c>
      <c r="CR21" s="138">
        <v>11000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95</v>
      </c>
      <c r="C22" s="184" t="s">
        <v>58</v>
      </c>
      <c r="D22" s="184"/>
      <c r="E22" s="184" t="s">
        <v>96</v>
      </c>
      <c r="F22" s="184" t="s">
        <v>97</v>
      </c>
      <c r="G22" s="184" t="s">
        <v>61</v>
      </c>
      <c r="H22" s="87"/>
      <c r="I22" s="87" t="s">
        <v>84</v>
      </c>
      <c r="J22" s="87"/>
      <c r="K22" s="176"/>
      <c r="L22" s="79">
        <v>1</v>
      </c>
      <c r="M22" s="79">
        <v>0</v>
      </c>
      <c r="N22" s="79">
        <v>31</v>
      </c>
      <c r="O22" s="88">
        <v>1</v>
      </c>
      <c r="P22" s="89">
        <v>0</v>
      </c>
      <c r="Q22" s="90">
        <f>O22+P22</f>
        <v>1</v>
      </c>
      <c r="R22" s="80">
        <f>IFERROR(Q22/N22,"-")</f>
        <v>0.032258064516129</v>
      </c>
      <c r="S22" s="79">
        <v>0</v>
      </c>
      <c r="T22" s="79">
        <v>1</v>
      </c>
      <c r="U22" s="80">
        <f>IFERROR(T22/(Q22),"-")</f>
        <v>1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>
        <v>1</v>
      </c>
      <c r="AF22" s="92">
        <f>IF(Q22=0,"",IF(AE22=0,"",(AE22/Q22)))</f>
        <v>1</v>
      </c>
      <c r="AG22" s="91"/>
      <c r="AH22" s="93">
        <f>IFERROR(AG22/AE22,"-")</f>
        <v>0</v>
      </c>
      <c r="AI22" s="94"/>
      <c r="AJ22" s="95">
        <f>IFERROR(AI22/AE22,"-")</f>
        <v>0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98</v>
      </c>
      <c r="C23" s="184" t="s">
        <v>58</v>
      </c>
      <c r="D23" s="184"/>
      <c r="E23" s="184" t="s">
        <v>96</v>
      </c>
      <c r="F23" s="184" t="s">
        <v>97</v>
      </c>
      <c r="G23" s="184" t="s">
        <v>66</v>
      </c>
      <c r="H23" s="87"/>
      <c r="I23" s="87"/>
      <c r="J23" s="87"/>
      <c r="K23" s="176"/>
      <c r="L23" s="79">
        <v>12</v>
      </c>
      <c r="M23" s="79">
        <v>9</v>
      </c>
      <c r="N23" s="79">
        <v>0</v>
      </c>
      <c r="O23" s="88">
        <v>0</v>
      </c>
      <c r="P23" s="89">
        <v>0</v>
      </c>
      <c r="Q23" s="90">
        <f>O23+P23</f>
        <v>0</v>
      </c>
      <c r="R23" s="80" t="str">
        <f>IFERROR(Q23/N23,"-")</f>
        <v>-</v>
      </c>
      <c r="S23" s="79">
        <v>0</v>
      </c>
      <c r="T23" s="79">
        <v>0</v>
      </c>
      <c r="U23" s="80" t="str">
        <f>IFERROR(T23/(Q23),"-")</f>
        <v>-</v>
      </c>
      <c r="V23" s="81"/>
      <c r="W23" s="82">
        <v>0</v>
      </c>
      <c r="X23" s="80" t="str">
        <f>IF(Q23=0,"-",W23/Q23)</f>
        <v>-</v>
      </c>
      <c r="Y23" s="181">
        <v>0</v>
      </c>
      <c r="Z23" s="182" t="str">
        <f>IFERROR(Y23/Q23,"-")</f>
        <v>-</v>
      </c>
      <c r="AA23" s="182" t="str">
        <f>IFERROR(Y23/W23,"-")</f>
        <v>-</v>
      </c>
      <c r="AB23" s="176"/>
      <c r="AC23" s="83"/>
      <c r="AD23" s="77"/>
      <c r="AE23" s="91"/>
      <c r="AF23" s="92" t="str">
        <f>IF(Q23=0,"",IF(AE23=0,"",(AE23/Q23)))</f>
        <v/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 t="str">
        <f>IF(Q23=0,"",IF(AN23=0,"",(AN23/Q23)))</f>
        <v/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 t="str">
        <f>IF(Q23=0,"",IF(AW23=0,"",(AW23/Q23)))</f>
        <v/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 t="str">
        <f>IF(Q23=0,"",IF(BF23=0,"",(BF23/Q23)))</f>
        <v/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 t="str">
        <f>IF(Q23=0,"",IF(BO23=0,"",(BO23/Q23)))</f>
        <v/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 t="str">
        <f>IF(Q23=0,"",IF(BX23=0,"",(BX23/Q23)))</f>
        <v/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 t="str">
        <f>IF(Q23=0,"",IF(CG23=0,"",(CG23/Q23)))</f>
        <v/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</v>
      </c>
      <c r="B24" s="184" t="s">
        <v>99</v>
      </c>
      <c r="C24" s="184" t="s">
        <v>58</v>
      </c>
      <c r="D24" s="184"/>
      <c r="E24" s="184" t="s">
        <v>100</v>
      </c>
      <c r="F24" s="184" t="s">
        <v>101</v>
      </c>
      <c r="G24" s="184" t="s">
        <v>61</v>
      </c>
      <c r="H24" s="87" t="s">
        <v>102</v>
      </c>
      <c r="I24" s="87" t="s">
        <v>103</v>
      </c>
      <c r="J24" s="87" t="s">
        <v>104</v>
      </c>
      <c r="K24" s="176">
        <v>260000</v>
      </c>
      <c r="L24" s="79">
        <v>15</v>
      </c>
      <c r="M24" s="79">
        <v>0</v>
      </c>
      <c r="N24" s="79">
        <v>42</v>
      </c>
      <c r="O24" s="88">
        <v>6</v>
      </c>
      <c r="P24" s="89">
        <v>0</v>
      </c>
      <c r="Q24" s="90">
        <f>O24+P24</f>
        <v>6</v>
      </c>
      <c r="R24" s="80">
        <f>IFERROR(Q24/N24,"-")</f>
        <v>0.14285714285714</v>
      </c>
      <c r="S24" s="79">
        <v>0</v>
      </c>
      <c r="T24" s="79">
        <v>2</v>
      </c>
      <c r="U24" s="80">
        <f>IFERROR(T24/(Q24),"-")</f>
        <v>0.33333333333333</v>
      </c>
      <c r="V24" s="81">
        <f>IFERROR(K24/SUM(Q24:Q29),"-")</f>
        <v>26000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SUM(Y24:Y29)-SUM(K24:K29)</f>
        <v>-260000</v>
      </c>
      <c r="AC24" s="83">
        <f>SUM(Y24:Y29)/SUM(K24:K29)</f>
        <v>0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0.16666666666667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3</v>
      </c>
      <c r="BP24" s="117">
        <f>IF(Q24=0,"",IF(BO24=0,"",(BO24/Q24)))</f>
        <v>0.5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1</v>
      </c>
      <c r="BY24" s="124">
        <f>IF(Q24=0,"",IF(BX24=0,"",(BX24/Q24)))</f>
        <v>0.16666666666667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>
        <v>1</v>
      </c>
      <c r="CH24" s="131">
        <f>IF(Q24=0,"",IF(CG24=0,"",(CG24/Q24)))</f>
        <v>0.16666666666667</v>
      </c>
      <c r="CI24" s="132"/>
      <c r="CJ24" s="133">
        <f>IFERROR(CI24/CG24,"-")</f>
        <v>0</v>
      </c>
      <c r="CK24" s="134"/>
      <c r="CL24" s="135">
        <f>IFERROR(CK24/CG24,"-")</f>
        <v>0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105</v>
      </c>
      <c r="C25" s="184" t="s">
        <v>58</v>
      </c>
      <c r="D25" s="184"/>
      <c r="E25" s="184" t="s">
        <v>100</v>
      </c>
      <c r="F25" s="184" t="s">
        <v>101</v>
      </c>
      <c r="G25" s="184" t="s">
        <v>66</v>
      </c>
      <c r="H25" s="87"/>
      <c r="I25" s="87"/>
      <c r="J25" s="87"/>
      <c r="K25" s="176"/>
      <c r="L25" s="79">
        <v>11</v>
      </c>
      <c r="M25" s="79">
        <v>10</v>
      </c>
      <c r="N25" s="79">
        <v>2</v>
      </c>
      <c r="O25" s="88">
        <v>3</v>
      </c>
      <c r="P25" s="89">
        <v>0</v>
      </c>
      <c r="Q25" s="90">
        <f>O25+P25</f>
        <v>3</v>
      </c>
      <c r="R25" s="80">
        <f>IFERROR(Q25/N25,"-")</f>
        <v>1.5</v>
      </c>
      <c r="S25" s="79">
        <v>0</v>
      </c>
      <c r="T25" s="79">
        <v>1</v>
      </c>
      <c r="U25" s="80">
        <f>IFERROR(T25/(Q25),"-")</f>
        <v>0.33333333333333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>
        <v>1</v>
      </c>
      <c r="BY25" s="124">
        <f>IF(Q25=0,"",IF(BX25=0,"",(BX25/Q25)))</f>
        <v>0.33333333333333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>
        <v>2</v>
      </c>
      <c r="CH25" s="131">
        <f>IF(Q25=0,"",IF(CG25=0,"",(CG25/Q25)))</f>
        <v>0.66666666666667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106</v>
      </c>
      <c r="C26" s="184" t="s">
        <v>58</v>
      </c>
      <c r="D26" s="184"/>
      <c r="E26" s="184" t="s">
        <v>107</v>
      </c>
      <c r="F26" s="184" t="s">
        <v>108</v>
      </c>
      <c r="G26" s="184" t="s">
        <v>61</v>
      </c>
      <c r="H26" s="87"/>
      <c r="I26" s="87" t="s">
        <v>103</v>
      </c>
      <c r="J26" s="87" t="s">
        <v>109</v>
      </c>
      <c r="K26" s="176"/>
      <c r="L26" s="79">
        <v>0</v>
      </c>
      <c r="M26" s="79">
        <v>0</v>
      </c>
      <c r="N26" s="79">
        <v>10</v>
      </c>
      <c r="O26" s="88">
        <v>0</v>
      </c>
      <c r="P26" s="89">
        <v>0</v>
      </c>
      <c r="Q26" s="90">
        <f>O26+P26</f>
        <v>0</v>
      </c>
      <c r="R26" s="80">
        <f>IFERROR(Q26/N26,"-")</f>
        <v>0</v>
      </c>
      <c r="S26" s="79">
        <v>0</v>
      </c>
      <c r="T26" s="79">
        <v>0</v>
      </c>
      <c r="U26" s="80" t="str">
        <f>IFERROR(T26/(Q26),"-")</f>
        <v>-</v>
      </c>
      <c r="V26" s="81"/>
      <c r="W26" s="82">
        <v>0</v>
      </c>
      <c r="X26" s="80" t="str">
        <f>IF(Q26=0,"-",W26/Q26)</f>
        <v>-</v>
      </c>
      <c r="Y26" s="181">
        <v>0</v>
      </c>
      <c r="Z26" s="182" t="str">
        <f>IFERROR(Y26/Q26,"-")</f>
        <v>-</v>
      </c>
      <c r="AA26" s="182" t="str">
        <f>IFERROR(Y26/W26,"-")</f>
        <v>-</v>
      </c>
      <c r="AB26" s="176"/>
      <c r="AC26" s="83"/>
      <c r="AD26" s="77"/>
      <c r="AE26" s="91"/>
      <c r="AF26" s="92" t="str">
        <f>IF(Q26=0,"",IF(AE26=0,"",(AE26/Q26)))</f>
        <v/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 t="str">
        <f>IF(Q26=0,"",IF(AN26=0,"",(AN26/Q26)))</f>
        <v/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 t="str">
        <f>IF(Q26=0,"",IF(AW26=0,"",(AW26/Q26)))</f>
        <v/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 t="str">
        <f>IF(Q26=0,"",IF(BF26=0,"",(BF26/Q26)))</f>
        <v/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 t="str">
        <f>IF(Q26=0,"",IF(BO26=0,"",(BO26/Q26)))</f>
        <v/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 t="str">
        <f>IF(Q26=0,"",IF(BX26=0,"",(BX26/Q26)))</f>
        <v/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 t="str">
        <f>IF(Q26=0,"",IF(CG26=0,"",(CG26/Q26)))</f>
        <v/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110</v>
      </c>
      <c r="C27" s="184" t="s">
        <v>58</v>
      </c>
      <c r="D27" s="184"/>
      <c r="E27" s="184" t="s">
        <v>107</v>
      </c>
      <c r="F27" s="184" t="s">
        <v>108</v>
      </c>
      <c r="G27" s="184" t="s">
        <v>66</v>
      </c>
      <c r="H27" s="87"/>
      <c r="I27" s="87"/>
      <c r="J27" s="87"/>
      <c r="K27" s="176"/>
      <c r="L27" s="79">
        <v>1</v>
      </c>
      <c r="M27" s="79">
        <v>1</v>
      </c>
      <c r="N27" s="79">
        <v>0</v>
      </c>
      <c r="O27" s="88">
        <v>0</v>
      </c>
      <c r="P27" s="89">
        <v>0</v>
      </c>
      <c r="Q27" s="90">
        <f>O27+P27</f>
        <v>0</v>
      </c>
      <c r="R27" s="80" t="str">
        <f>IFERROR(Q27/N27,"-")</f>
        <v>-</v>
      </c>
      <c r="S27" s="79">
        <v>0</v>
      </c>
      <c r="T27" s="79">
        <v>0</v>
      </c>
      <c r="U27" s="80" t="str">
        <f>IFERROR(T27/(Q27),"-")</f>
        <v>-</v>
      </c>
      <c r="V27" s="81"/>
      <c r="W27" s="82">
        <v>0</v>
      </c>
      <c r="X27" s="80" t="str">
        <f>IF(Q27=0,"-",W27/Q27)</f>
        <v>-</v>
      </c>
      <c r="Y27" s="181">
        <v>0</v>
      </c>
      <c r="Z27" s="182" t="str">
        <f>IFERROR(Y27/Q27,"-")</f>
        <v>-</v>
      </c>
      <c r="AA27" s="182" t="str">
        <f>IFERROR(Y27/W27,"-")</f>
        <v>-</v>
      </c>
      <c r="AB27" s="176"/>
      <c r="AC27" s="83"/>
      <c r="AD27" s="77"/>
      <c r="AE27" s="91"/>
      <c r="AF27" s="92" t="str">
        <f>IF(Q27=0,"",IF(AE27=0,"",(AE27/Q27)))</f>
        <v/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 t="str">
        <f>IF(Q27=0,"",IF(AN27=0,"",(AN27/Q27)))</f>
        <v/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 t="str">
        <f>IF(Q27=0,"",IF(AW27=0,"",(AW27/Q27)))</f>
        <v/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 t="str">
        <f>IF(Q27=0,"",IF(BF27=0,"",(BF27/Q27)))</f>
        <v/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 t="str">
        <f>IF(Q27=0,"",IF(BO27=0,"",(BO27/Q27)))</f>
        <v/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 t="str">
        <f>IF(Q27=0,"",IF(BX27=0,"",(BX27/Q27)))</f>
        <v/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 t="str">
        <f>IF(Q27=0,"",IF(CG27=0,"",(CG27/Q27)))</f>
        <v/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111</v>
      </c>
      <c r="C28" s="184" t="s">
        <v>58</v>
      </c>
      <c r="D28" s="184"/>
      <c r="E28" s="184" t="s">
        <v>112</v>
      </c>
      <c r="F28" s="184" t="s">
        <v>113</v>
      </c>
      <c r="G28" s="184" t="s">
        <v>61</v>
      </c>
      <c r="H28" s="87"/>
      <c r="I28" s="87" t="s">
        <v>103</v>
      </c>
      <c r="J28" s="87" t="s">
        <v>114</v>
      </c>
      <c r="K28" s="176"/>
      <c r="L28" s="79">
        <v>1</v>
      </c>
      <c r="M28" s="79">
        <v>0</v>
      </c>
      <c r="N28" s="79">
        <v>40</v>
      </c>
      <c r="O28" s="88">
        <v>1</v>
      </c>
      <c r="P28" s="89">
        <v>0</v>
      </c>
      <c r="Q28" s="90">
        <f>O28+P28</f>
        <v>1</v>
      </c>
      <c r="R28" s="80">
        <f>IFERROR(Q28/N28,"-")</f>
        <v>0.025</v>
      </c>
      <c r="S28" s="79">
        <v>0</v>
      </c>
      <c r="T28" s="79">
        <v>1</v>
      </c>
      <c r="U28" s="80">
        <f>IFERROR(T28/(Q28),"-")</f>
        <v>1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1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115</v>
      </c>
      <c r="C29" s="184" t="s">
        <v>58</v>
      </c>
      <c r="D29" s="184"/>
      <c r="E29" s="184" t="s">
        <v>112</v>
      </c>
      <c r="F29" s="184" t="s">
        <v>113</v>
      </c>
      <c r="G29" s="184" t="s">
        <v>66</v>
      </c>
      <c r="H29" s="87"/>
      <c r="I29" s="87"/>
      <c r="J29" s="87"/>
      <c r="K29" s="176"/>
      <c r="L29" s="79">
        <v>20</v>
      </c>
      <c r="M29" s="79">
        <v>16</v>
      </c>
      <c r="N29" s="79">
        <v>2</v>
      </c>
      <c r="O29" s="88">
        <v>0</v>
      </c>
      <c r="P29" s="89">
        <v>0</v>
      </c>
      <c r="Q29" s="90">
        <f>O29+P29</f>
        <v>0</v>
      </c>
      <c r="R29" s="80">
        <f>IFERROR(Q29/N29,"-")</f>
        <v>0</v>
      </c>
      <c r="S29" s="79">
        <v>0</v>
      </c>
      <c r="T29" s="79">
        <v>0</v>
      </c>
      <c r="U29" s="80" t="str">
        <f>IFERROR(T29/(Q29),"-")</f>
        <v>-</v>
      </c>
      <c r="V29" s="81"/>
      <c r="W29" s="82">
        <v>0</v>
      </c>
      <c r="X29" s="80" t="str">
        <f>IF(Q29=0,"-",W29/Q29)</f>
        <v>-</v>
      </c>
      <c r="Y29" s="181">
        <v>0</v>
      </c>
      <c r="Z29" s="182" t="str">
        <f>IFERROR(Y29/Q29,"-")</f>
        <v>-</v>
      </c>
      <c r="AA29" s="182" t="str">
        <f>IFERROR(Y29/W29,"-")</f>
        <v>-</v>
      </c>
      <c r="AB29" s="176"/>
      <c r="AC29" s="83"/>
      <c r="AD29" s="77"/>
      <c r="AE29" s="91"/>
      <c r="AF29" s="92" t="str">
        <f>IF(Q29=0,"",IF(AE29=0,"",(AE29/Q29)))</f>
        <v/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 t="str">
        <f>IF(Q29=0,"",IF(AN29=0,"",(AN29/Q29)))</f>
        <v/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 t="str">
        <f>IF(Q29=0,"",IF(AW29=0,"",(AW29/Q29)))</f>
        <v/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 t="str">
        <f>IF(Q29=0,"",IF(BF29=0,"",(BF29/Q29)))</f>
        <v/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 t="str">
        <f>IF(Q29=0,"",IF(BO29=0,"",(BO29/Q29)))</f>
        <v/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/>
      <c r="BY29" s="124" t="str">
        <f>IF(Q29=0,"",IF(BX29=0,"",(BX29/Q29)))</f>
        <v/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 t="str">
        <f>IF(Q29=0,"",IF(CG29=0,"",(CG29/Q29)))</f>
        <v/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0.36666666666667</v>
      </c>
      <c r="B30" s="184" t="s">
        <v>116</v>
      </c>
      <c r="C30" s="184" t="s">
        <v>58</v>
      </c>
      <c r="D30" s="184"/>
      <c r="E30" s="184" t="s">
        <v>117</v>
      </c>
      <c r="F30" s="184" t="s">
        <v>69</v>
      </c>
      <c r="G30" s="184" t="s">
        <v>61</v>
      </c>
      <c r="H30" s="87" t="s">
        <v>118</v>
      </c>
      <c r="I30" s="87" t="s">
        <v>119</v>
      </c>
      <c r="J30" s="186" t="s">
        <v>80</v>
      </c>
      <c r="K30" s="176">
        <v>120000</v>
      </c>
      <c r="L30" s="79">
        <v>14</v>
      </c>
      <c r="M30" s="79">
        <v>0</v>
      </c>
      <c r="N30" s="79">
        <v>51</v>
      </c>
      <c r="O30" s="88">
        <v>2</v>
      </c>
      <c r="P30" s="89">
        <v>0</v>
      </c>
      <c r="Q30" s="90">
        <f>O30+P30</f>
        <v>2</v>
      </c>
      <c r="R30" s="80">
        <f>IFERROR(Q30/N30,"-")</f>
        <v>0.03921568627451</v>
      </c>
      <c r="S30" s="79">
        <v>0</v>
      </c>
      <c r="T30" s="79">
        <v>1</v>
      </c>
      <c r="U30" s="80">
        <f>IFERROR(T30/(Q30),"-")</f>
        <v>0.5</v>
      </c>
      <c r="V30" s="81">
        <f>IFERROR(K30/SUM(Q30:Q31),"-")</f>
        <v>12000</v>
      </c>
      <c r="W30" s="82">
        <v>1</v>
      </c>
      <c r="X30" s="80">
        <f>IF(Q30=0,"-",W30/Q30)</f>
        <v>0.5</v>
      </c>
      <c r="Y30" s="181">
        <v>10000</v>
      </c>
      <c r="Z30" s="182">
        <f>IFERROR(Y30/Q30,"-")</f>
        <v>5000</v>
      </c>
      <c r="AA30" s="182">
        <f>IFERROR(Y30/W30,"-")</f>
        <v>10000</v>
      </c>
      <c r="AB30" s="176">
        <f>SUM(Y30:Y31)-SUM(K30:K31)</f>
        <v>-76000</v>
      </c>
      <c r="AC30" s="83">
        <f>SUM(Y30:Y31)/SUM(K30:K31)</f>
        <v>0.36666666666667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2</v>
      </c>
      <c r="BP30" s="117">
        <f>IF(Q30=0,"",IF(BO30=0,"",(BO30/Q30)))</f>
        <v>1</v>
      </c>
      <c r="BQ30" s="118">
        <v>1</v>
      </c>
      <c r="BR30" s="119">
        <f>IFERROR(BQ30/BO30,"-")</f>
        <v>0.5</v>
      </c>
      <c r="BS30" s="120">
        <v>10000</v>
      </c>
      <c r="BT30" s="121">
        <f>IFERROR(BS30/BO30,"-")</f>
        <v>5000</v>
      </c>
      <c r="BU30" s="122">
        <v>1</v>
      </c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10000</v>
      </c>
      <c r="CR30" s="138">
        <v>10000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120</v>
      </c>
      <c r="C31" s="184" t="s">
        <v>58</v>
      </c>
      <c r="D31" s="184"/>
      <c r="E31" s="184" t="s">
        <v>117</v>
      </c>
      <c r="F31" s="184" t="s">
        <v>69</v>
      </c>
      <c r="G31" s="184" t="s">
        <v>66</v>
      </c>
      <c r="H31" s="87"/>
      <c r="I31" s="87"/>
      <c r="J31" s="87"/>
      <c r="K31" s="176"/>
      <c r="L31" s="79">
        <v>33</v>
      </c>
      <c r="M31" s="79">
        <v>25</v>
      </c>
      <c r="N31" s="79">
        <v>12</v>
      </c>
      <c r="O31" s="88">
        <v>8</v>
      </c>
      <c r="P31" s="89">
        <v>0</v>
      </c>
      <c r="Q31" s="90">
        <f>O31+P31</f>
        <v>8</v>
      </c>
      <c r="R31" s="80">
        <f>IFERROR(Q31/N31,"-")</f>
        <v>0.66666666666667</v>
      </c>
      <c r="S31" s="79">
        <v>2</v>
      </c>
      <c r="T31" s="79">
        <v>0</v>
      </c>
      <c r="U31" s="80">
        <f>IFERROR(T31/(Q31),"-")</f>
        <v>0</v>
      </c>
      <c r="V31" s="81"/>
      <c r="W31" s="82">
        <v>4</v>
      </c>
      <c r="X31" s="80">
        <f>IF(Q31=0,"-",W31/Q31)</f>
        <v>0.5</v>
      </c>
      <c r="Y31" s="181">
        <v>34000</v>
      </c>
      <c r="Z31" s="182">
        <f>IFERROR(Y31/Q31,"-")</f>
        <v>4250</v>
      </c>
      <c r="AA31" s="182">
        <f>IFERROR(Y31/W31,"-")</f>
        <v>8500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3</v>
      </c>
      <c r="BP31" s="117">
        <f>IF(Q31=0,"",IF(BO31=0,"",(BO31/Q31)))</f>
        <v>0.375</v>
      </c>
      <c r="BQ31" s="118">
        <v>1</v>
      </c>
      <c r="BR31" s="119">
        <f>IFERROR(BQ31/BO31,"-")</f>
        <v>0.33333333333333</v>
      </c>
      <c r="BS31" s="120">
        <v>29000</v>
      </c>
      <c r="BT31" s="121">
        <f>IFERROR(BS31/BO31,"-")</f>
        <v>9666.6666666667</v>
      </c>
      <c r="BU31" s="122"/>
      <c r="BV31" s="122"/>
      <c r="BW31" s="122">
        <v>1</v>
      </c>
      <c r="BX31" s="123">
        <v>3</v>
      </c>
      <c r="BY31" s="124">
        <f>IF(Q31=0,"",IF(BX31=0,"",(BX31/Q31)))</f>
        <v>0.375</v>
      </c>
      <c r="BZ31" s="125">
        <v>2</v>
      </c>
      <c r="CA31" s="126">
        <f>IFERROR(BZ31/BX31,"-")</f>
        <v>0.66666666666667</v>
      </c>
      <c r="CB31" s="127">
        <v>4000</v>
      </c>
      <c r="CC31" s="128">
        <f>IFERROR(CB31/BX31,"-")</f>
        <v>1333.3333333333</v>
      </c>
      <c r="CD31" s="129">
        <v>2</v>
      </c>
      <c r="CE31" s="129"/>
      <c r="CF31" s="129"/>
      <c r="CG31" s="130">
        <v>2</v>
      </c>
      <c r="CH31" s="131">
        <f>IF(Q31=0,"",IF(CG31=0,"",(CG31/Q31)))</f>
        <v>0.25</v>
      </c>
      <c r="CI31" s="132">
        <v>1</v>
      </c>
      <c r="CJ31" s="133">
        <f>IFERROR(CI31/CG31,"-")</f>
        <v>0.5</v>
      </c>
      <c r="CK31" s="134">
        <v>1000</v>
      </c>
      <c r="CL31" s="135">
        <f>IFERROR(CK31/CG31,"-")</f>
        <v>500</v>
      </c>
      <c r="CM31" s="136">
        <v>1</v>
      </c>
      <c r="CN31" s="136"/>
      <c r="CO31" s="136"/>
      <c r="CP31" s="137">
        <v>4</v>
      </c>
      <c r="CQ31" s="138">
        <v>34000</v>
      </c>
      <c r="CR31" s="138">
        <v>29000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0.36666666666667</v>
      </c>
      <c r="B32" s="184" t="s">
        <v>121</v>
      </c>
      <c r="C32" s="184" t="s">
        <v>58</v>
      </c>
      <c r="D32" s="184"/>
      <c r="E32" s="184" t="s">
        <v>117</v>
      </c>
      <c r="F32" s="184" t="s">
        <v>69</v>
      </c>
      <c r="G32" s="184" t="s">
        <v>61</v>
      </c>
      <c r="H32" s="87" t="s">
        <v>122</v>
      </c>
      <c r="I32" s="87" t="s">
        <v>123</v>
      </c>
      <c r="J32" s="185" t="s">
        <v>124</v>
      </c>
      <c r="K32" s="176">
        <v>150000</v>
      </c>
      <c r="L32" s="79">
        <v>20</v>
      </c>
      <c r="M32" s="79">
        <v>0</v>
      </c>
      <c r="N32" s="79">
        <v>59</v>
      </c>
      <c r="O32" s="88">
        <v>7</v>
      </c>
      <c r="P32" s="89">
        <v>0</v>
      </c>
      <c r="Q32" s="90">
        <f>O32+P32</f>
        <v>7</v>
      </c>
      <c r="R32" s="80">
        <f>IFERROR(Q32/N32,"-")</f>
        <v>0.11864406779661</v>
      </c>
      <c r="S32" s="79">
        <v>1</v>
      </c>
      <c r="T32" s="79">
        <v>2</v>
      </c>
      <c r="U32" s="80">
        <f>IFERROR(T32/(Q32),"-")</f>
        <v>0.28571428571429</v>
      </c>
      <c r="V32" s="81">
        <f>IFERROR(K32/SUM(Q32:Q33),"-")</f>
        <v>10714.285714286</v>
      </c>
      <c r="W32" s="82">
        <v>2</v>
      </c>
      <c r="X32" s="80">
        <f>IF(Q32=0,"-",W32/Q32)</f>
        <v>0.28571428571429</v>
      </c>
      <c r="Y32" s="181">
        <v>20000</v>
      </c>
      <c r="Z32" s="182">
        <f>IFERROR(Y32/Q32,"-")</f>
        <v>2857.1428571429</v>
      </c>
      <c r="AA32" s="182">
        <f>IFERROR(Y32/W32,"-")</f>
        <v>10000</v>
      </c>
      <c r="AB32" s="176">
        <f>SUM(Y32:Y33)-SUM(K32:K33)</f>
        <v>-95000</v>
      </c>
      <c r="AC32" s="83">
        <f>SUM(Y32:Y33)/SUM(K32:K33)</f>
        <v>0.36666666666667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0.14285714285714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2</v>
      </c>
      <c r="BP32" s="117">
        <f>IF(Q32=0,"",IF(BO32=0,"",(BO32/Q32)))</f>
        <v>0.28571428571429</v>
      </c>
      <c r="BQ32" s="118">
        <v>1</v>
      </c>
      <c r="BR32" s="119">
        <f>IFERROR(BQ32/BO32,"-")</f>
        <v>0.5</v>
      </c>
      <c r="BS32" s="120">
        <v>19000</v>
      </c>
      <c r="BT32" s="121">
        <f>IFERROR(BS32/BO32,"-")</f>
        <v>9500</v>
      </c>
      <c r="BU32" s="122"/>
      <c r="BV32" s="122"/>
      <c r="BW32" s="122">
        <v>1</v>
      </c>
      <c r="BX32" s="123">
        <v>2</v>
      </c>
      <c r="BY32" s="124">
        <f>IF(Q32=0,"",IF(BX32=0,"",(BX32/Q32)))</f>
        <v>0.28571428571429</v>
      </c>
      <c r="BZ32" s="125">
        <v>1</v>
      </c>
      <c r="CA32" s="126">
        <f>IFERROR(BZ32/BX32,"-")</f>
        <v>0.5</v>
      </c>
      <c r="CB32" s="127">
        <v>1000</v>
      </c>
      <c r="CC32" s="128">
        <f>IFERROR(CB32/BX32,"-")</f>
        <v>500</v>
      </c>
      <c r="CD32" s="129">
        <v>1</v>
      </c>
      <c r="CE32" s="129"/>
      <c r="CF32" s="129"/>
      <c r="CG32" s="130">
        <v>2</v>
      </c>
      <c r="CH32" s="131">
        <f>IF(Q32=0,"",IF(CG32=0,"",(CG32/Q32)))</f>
        <v>0.28571428571429</v>
      </c>
      <c r="CI32" s="132"/>
      <c r="CJ32" s="133">
        <f>IFERROR(CI32/CG32,"-")</f>
        <v>0</v>
      </c>
      <c r="CK32" s="134"/>
      <c r="CL32" s="135">
        <f>IFERROR(CK32/CG32,"-")</f>
        <v>0</v>
      </c>
      <c r="CM32" s="136"/>
      <c r="CN32" s="136"/>
      <c r="CO32" s="136"/>
      <c r="CP32" s="137">
        <v>2</v>
      </c>
      <c r="CQ32" s="138">
        <v>20000</v>
      </c>
      <c r="CR32" s="138">
        <v>19000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125</v>
      </c>
      <c r="C33" s="184" t="s">
        <v>58</v>
      </c>
      <c r="D33" s="184"/>
      <c r="E33" s="184" t="s">
        <v>117</v>
      </c>
      <c r="F33" s="184" t="s">
        <v>69</v>
      </c>
      <c r="G33" s="184" t="s">
        <v>66</v>
      </c>
      <c r="H33" s="87"/>
      <c r="I33" s="87"/>
      <c r="J33" s="87"/>
      <c r="K33" s="176"/>
      <c r="L33" s="79">
        <v>21</v>
      </c>
      <c r="M33" s="79">
        <v>17</v>
      </c>
      <c r="N33" s="79">
        <v>8</v>
      </c>
      <c r="O33" s="88">
        <v>7</v>
      </c>
      <c r="P33" s="89">
        <v>0</v>
      </c>
      <c r="Q33" s="90">
        <f>O33+P33</f>
        <v>7</v>
      </c>
      <c r="R33" s="80">
        <f>IFERROR(Q33/N33,"-")</f>
        <v>0.875</v>
      </c>
      <c r="S33" s="79">
        <v>0</v>
      </c>
      <c r="T33" s="79">
        <v>0</v>
      </c>
      <c r="U33" s="80">
        <f>IFERROR(T33/(Q33),"-")</f>
        <v>0</v>
      </c>
      <c r="V33" s="81"/>
      <c r="W33" s="82">
        <v>2</v>
      </c>
      <c r="X33" s="80">
        <f>IF(Q33=0,"-",W33/Q33)</f>
        <v>0.28571428571429</v>
      </c>
      <c r="Y33" s="181">
        <v>35000</v>
      </c>
      <c r="Z33" s="182">
        <f>IFERROR(Y33/Q33,"-")</f>
        <v>5000</v>
      </c>
      <c r="AA33" s="182">
        <f>IFERROR(Y33/W33,"-")</f>
        <v>17500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0.14285714285714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2</v>
      </c>
      <c r="BP33" s="117">
        <f>IF(Q33=0,"",IF(BO33=0,"",(BO33/Q33)))</f>
        <v>0.28571428571429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2</v>
      </c>
      <c r="BY33" s="124">
        <f>IF(Q33=0,"",IF(BX33=0,"",(BX33/Q33)))</f>
        <v>0.28571428571429</v>
      </c>
      <c r="BZ33" s="125">
        <v>2</v>
      </c>
      <c r="CA33" s="126">
        <f>IFERROR(BZ33/BX33,"-")</f>
        <v>1</v>
      </c>
      <c r="CB33" s="127">
        <v>35000</v>
      </c>
      <c r="CC33" s="128">
        <f>IFERROR(CB33/BX33,"-")</f>
        <v>17500</v>
      </c>
      <c r="CD33" s="129">
        <v>1</v>
      </c>
      <c r="CE33" s="129"/>
      <c r="CF33" s="129">
        <v>1</v>
      </c>
      <c r="CG33" s="130">
        <v>2</v>
      </c>
      <c r="CH33" s="131">
        <f>IF(Q33=0,"",IF(CG33=0,"",(CG33/Q33)))</f>
        <v>0.28571428571429</v>
      </c>
      <c r="CI33" s="132"/>
      <c r="CJ33" s="133">
        <f>IFERROR(CI33/CG33,"-")</f>
        <v>0</v>
      </c>
      <c r="CK33" s="134"/>
      <c r="CL33" s="135">
        <f>IFERROR(CK33/CG33,"-")</f>
        <v>0</v>
      </c>
      <c r="CM33" s="136"/>
      <c r="CN33" s="136"/>
      <c r="CO33" s="136"/>
      <c r="CP33" s="137">
        <v>2</v>
      </c>
      <c r="CQ33" s="138">
        <v>35000</v>
      </c>
      <c r="CR33" s="138">
        <v>30000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0.026666666666667</v>
      </c>
      <c r="B34" s="184" t="s">
        <v>126</v>
      </c>
      <c r="C34" s="184" t="s">
        <v>58</v>
      </c>
      <c r="D34" s="184"/>
      <c r="E34" s="184" t="s">
        <v>117</v>
      </c>
      <c r="F34" s="184" t="s">
        <v>69</v>
      </c>
      <c r="G34" s="184" t="s">
        <v>61</v>
      </c>
      <c r="H34" s="87" t="s">
        <v>127</v>
      </c>
      <c r="I34" s="87" t="s">
        <v>123</v>
      </c>
      <c r="J34" s="186" t="s">
        <v>128</v>
      </c>
      <c r="K34" s="176">
        <v>150000</v>
      </c>
      <c r="L34" s="79">
        <v>20</v>
      </c>
      <c r="M34" s="79">
        <v>0</v>
      </c>
      <c r="N34" s="79">
        <v>67</v>
      </c>
      <c r="O34" s="88">
        <v>7</v>
      </c>
      <c r="P34" s="89">
        <v>1</v>
      </c>
      <c r="Q34" s="90">
        <f>O34+P34</f>
        <v>8</v>
      </c>
      <c r="R34" s="80">
        <f>IFERROR(Q34/N34,"-")</f>
        <v>0.11940298507463</v>
      </c>
      <c r="S34" s="79">
        <v>0</v>
      </c>
      <c r="T34" s="79">
        <v>2</v>
      </c>
      <c r="U34" s="80">
        <f>IFERROR(T34/(Q34),"-")</f>
        <v>0.25</v>
      </c>
      <c r="V34" s="81">
        <f>IFERROR(K34/SUM(Q34:Q35),"-")</f>
        <v>8333.3333333333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SUM(Y34:Y35)-SUM(K34:K35)</f>
        <v>-146000</v>
      </c>
      <c r="AC34" s="83">
        <f>SUM(Y34:Y35)/SUM(K34:K35)</f>
        <v>0.026666666666667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4</v>
      </c>
      <c r="BP34" s="117">
        <f>IF(Q34=0,"",IF(BO34=0,"",(BO34/Q34)))</f>
        <v>0.5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4</v>
      </c>
      <c r="BY34" s="124">
        <f>IF(Q34=0,"",IF(BX34=0,"",(BX34/Q34)))</f>
        <v>0.5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129</v>
      </c>
      <c r="C35" s="184" t="s">
        <v>58</v>
      </c>
      <c r="D35" s="184"/>
      <c r="E35" s="184" t="s">
        <v>117</v>
      </c>
      <c r="F35" s="184" t="s">
        <v>69</v>
      </c>
      <c r="G35" s="184" t="s">
        <v>66</v>
      </c>
      <c r="H35" s="87"/>
      <c r="I35" s="87"/>
      <c r="J35" s="87"/>
      <c r="K35" s="176"/>
      <c r="L35" s="79">
        <v>34</v>
      </c>
      <c r="M35" s="79">
        <v>28</v>
      </c>
      <c r="N35" s="79">
        <v>8</v>
      </c>
      <c r="O35" s="88">
        <v>10</v>
      </c>
      <c r="P35" s="89">
        <v>0</v>
      </c>
      <c r="Q35" s="90">
        <f>O35+P35</f>
        <v>10</v>
      </c>
      <c r="R35" s="80">
        <f>IFERROR(Q35/N35,"-")</f>
        <v>1.25</v>
      </c>
      <c r="S35" s="79">
        <v>0</v>
      </c>
      <c r="T35" s="79">
        <v>0</v>
      </c>
      <c r="U35" s="80">
        <f>IFERROR(T35/(Q35),"-")</f>
        <v>0</v>
      </c>
      <c r="V35" s="81"/>
      <c r="W35" s="82">
        <v>2</v>
      </c>
      <c r="X35" s="80">
        <f>IF(Q35=0,"-",W35/Q35)</f>
        <v>0.2</v>
      </c>
      <c r="Y35" s="181">
        <v>4000</v>
      </c>
      <c r="Z35" s="182">
        <f>IFERROR(Y35/Q35,"-")</f>
        <v>400</v>
      </c>
      <c r="AA35" s="182">
        <f>IFERROR(Y35/W35,"-")</f>
        <v>2000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0.1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/>
      <c r="BP35" s="117">
        <f>IF(Q35=0,"",IF(BO35=0,"",(BO35/Q35)))</f>
        <v>0</v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>
        <v>6</v>
      </c>
      <c r="BY35" s="124">
        <f>IF(Q35=0,"",IF(BX35=0,"",(BX35/Q35)))</f>
        <v>0.6</v>
      </c>
      <c r="BZ35" s="125">
        <v>1</v>
      </c>
      <c r="CA35" s="126">
        <f>IFERROR(BZ35/BX35,"-")</f>
        <v>0.16666666666667</v>
      </c>
      <c r="CB35" s="127">
        <v>1000</v>
      </c>
      <c r="CC35" s="128">
        <f>IFERROR(CB35/BX35,"-")</f>
        <v>166.66666666667</v>
      </c>
      <c r="CD35" s="129">
        <v>1</v>
      </c>
      <c r="CE35" s="129"/>
      <c r="CF35" s="129"/>
      <c r="CG35" s="130">
        <v>3</v>
      </c>
      <c r="CH35" s="131">
        <f>IF(Q35=0,"",IF(CG35=0,"",(CG35/Q35)))</f>
        <v>0.3</v>
      </c>
      <c r="CI35" s="132">
        <v>1</v>
      </c>
      <c r="CJ35" s="133">
        <f>IFERROR(CI35/CG35,"-")</f>
        <v>0.33333333333333</v>
      </c>
      <c r="CK35" s="134">
        <v>3000</v>
      </c>
      <c r="CL35" s="135">
        <f>IFERROR(CK35/CG35,"-")</f>
        <v>1000</v>
      </c>
      <c r="CM35" s="136">
        <v>1</v>
      </c>
      <c r="CN35" s="136"/>
      <c r="CO35" s="136"/>
      <c r="CP35" s="137">
        <v>2</v>
      </c>
      <c r="CQ35" s="138">
        <v>4000</v>
      </c>
      <c r="CR35" s="138">
        <v>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0.083333333333333</v>
      </c>
      <c r="B36" s="184" t="s">
        <v>130</v>
      </c>
      <c r="C36" s="184" t="s">
        <v>58</v>
      </c>
      <c r="D36" s="184"/>
      <c r="E36" s="184" t="s">
        <v>117</v>
      </c>
      <c r="F36" s="184" t="s">
        <v>131</v>
      </c>
      <c r="G36" s="184" t="s">
        <v>61</v>
      </c>
      <c r="H36" s="87" t="s">
        <v>83</v>
      </c>
      <c r="I36" s="87" t="s">
        <v>132</v>
      </c>
      <c r="J36" s="87" t="s">
        <v>70</v>
      </c>
      <c r="K36" s="176">
        <v>120000</v>
      </c>
      <c r="L36" s="79">
        <v>7</v>
      </c>
      <c r="M36" s="79">
        <v>0</v>
      </c>
      <c r="N36" s="79">
        <v>30</v>
      </c>
      <c r="O36" s="88">
        <v>1</v>
      </c>
      <c r="P36" s="89">
        <v>0</v>
      </c>
      <c r="Q36" s="90">
        <f>O36+P36</f>
        <v>1</v>
      </c>
      <c r="R36" s="80">
        <f>IFERROR(Q36/N36,"-")</f>
        <v>0.033333333333333</v>
      </c>
      <c r="S36" s="79">
        <v>0</v>
      </c>
      <c r="T36" s="79">
        <v>0</v>
      </c>
      <c r="U36" s="80">
        <f>IFERROR(T36/(Q36),"-")</f>
        <v>0</v>
      </c>
      <c r="V36" s="81">
        <f>IFERROR(K36/SUM(Q36:Q37),"-")</f>
        <v>24000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SUM(Y36:Y37)-SUM(K36:K37)</f>
        <v>-110000</v>
      </c>
      <c r="AC36" s="83">
        <f>SUM(Y36:Y37)/SUM(K36:K37)</f>
        <v>0.083333333333333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>
        <v>1</v>
      </c>
      <c r="CH36" s="131">
        <f>IF(Q36=0,"",IF(CG36=0,"",(CG36/Q36)))</f>
        <v>1</v>
      </c>
      <c r="CI36" s="132"/>
      <c r="CJ36" s="133">
        <f>IFERROR(CI36/CG36,"-")</f>
        <v>0</v>
      </c>
      <c r="CK36" s="134"/>
      <c r="CL36" s="135">
        <f>IFERROR(CK36/CG36,"-")</f>
        <v>0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133</v>
      </c>
      <c r="C37" s="184" t="s">
        <v>58</v>
      </c>
      <c r="D37" s="184"/>
      <c r="E37" s="184" t="s">
        <v>117</v>
      </c>
      <c r="F37" s="184" t="s">
        <v>131</v>
      </c>
      <c r="G37" s="184" t="s">
        <v>66</v>
      </c>
      <c r="H37" s="87"/>
      <c r="I37" s="87"/>
      <c r="J37" s="87"/>
      <c r="K37" s="176"/>
      <c r="L37" s="79">
        <v>41</v>
      </c>
      <c r="M37" s="79">
        <v>20</v>
      </c>
      <c r="N37" s="79">
        <v>5</v>
      </c>
      <c r="O37" s="88">
        <v>4</v>
      </c>
      <c r="P37" s="89">
        <v>0</v>
      </c>
      <c r="Q37" s="90">
        <f>O37+P37</f>
        <v>4</v>
      </c>
      <c r="R37" s="80">
        <f>IFERROR(Q37/N37,"-")</f>
        <v>0.8</v>
      </c>
      <c r="S37" s="79">
        <v>0</v>
      </c>
      <c r="T37" s="79">
        <v>0</v>
      </c>
      <c r="U37" s="80">
        <f>IFERROR(T37/(Q37),"-")</f>
        <v>0</v>
      </c>
      <c r="V37" s="81"/>
      <c r="W37" s="82">
        <v>1</v>
      </c>
      <c r="X37" s="80">
        <f>IF(Q37=0,"-",W37/Q37)</f>
        <v>0.25</v>
      </c>
      <c r="Y37" s="181">
        <v>10000</v>
      </c>
      <c r="Z37" s="182">
        <f>IFERROR(Y37/Q37,"-")</f>
        <v>2500</v>
      </c>
      <c r="AA37" s="182">
        <f>IFERROR(Y37/W37,"-")</f>
        <v>10000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>
        <v>1</v>
      </c>
      <c r="AX37" s="104">
        <f>IF(Q37=0,"",IF(AW37=0,"",(AW37/Q37)))</f>
        <v>0.25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1</v>
      </c>
      <c r="BP37" s="117">
        <f>IF(Q37=0,"",IF(BO37=0,"",(BO37/Q37)))</f>
        <v>0.25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1</v>
      </c>
      <c r="BY37" s="124">
        <f>IF(Q37=0,"",IF(BX37=0,"",(BX37/Q37)))</f>
        <v>0.25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>
        <v>1</v>
      </c>
      <c r="CH37" s="131">
        <f>IF(Q37=0,"",IF(CG37=0,"",(CG37/Q37)))</f>
        <v>0.25</v>
      </c>
      <c r="CI37" s="132">
        <v>1</v>
      </c>
      <c r="CJ37" s="133">
        <f>IFERROR(CI37/CG37,"-")</f>
        <v>1</v>
      </c>
      <c r="CK37" s="134">
        <v>10000</v>
      </c>
      <c r="CL37" s="135">
        <f>IFERROR(CK37/CG37,"-")</f>
        <v>10000</v>
      </c>
      <c r="CM37" s="136">
        <v>1</v>
      </c>
      <c r="CN37" s="136"/>
      <c r="CO37" s="136"/>
      <c r="CP37" s="137">
        <v>1</v>
      </c>
      <c r="CQ37" s="138">
        <v>10000</v>
      </c>
      <c r="CR37" s="138">
        <v>10000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30"/>
      <c r="B38" s="84"/>
      <c r="C38" s="84"/>
      <c r="D38" s="85"/>
      <c r="E38" s="85"/>
      <c r="F38" s="85"/>
      <c r="G38" s="86"/>
      <c r="H38" s="87"/>
      <c r="I38" s="87"/>
      <c r="J38" s="87"/>
      <c r="K38" s="177"/>
      <c r="L38" s="34"/>
      <c r="M38" s="34"/>
      <c r="N38" s="31"/>
      <c r="O38" s="23"/>
      <c r="P38" s="23"/>
      <c r="Q38" s="23"/>
      <c r="R38" s="32"/>
      <c r="S38" s="32"/>
      <c r="T38" s="23"/>
      <c r="U38" s="32"/>
      <c r="V38" s="25"/>
      <c r="W38" s="25"/>
      <c r="X38" s="25"/>
      <c r="Y38" s="183"/>
      <c r="Z38" s="183"/>
      <c r="AA38" s="183"/>
      <c r="AB38" s="183"/>
      <c r="AC38" s="33"/>
      <c r="AD38" s="57"/>
      <c r="AE38" s="61"/>
      <c r="AF38" s="62"/>
      <c r="AG38" s="61"/>
      <c r="AH38" s="65"/>
      <c r="AI38" s="66"/>
      <c r="AJ38" s="67"/>
      <c r="AK38" s="68"/>
      <c r="AL38" s="68"/>
      <c r="AM38" s="68"/>
      <c r="AN38" s="61"/>
      <c r="AO38" s="62"/>
      <c r="AP38" s="61"/>
      <c r="AQ38" s="65"/>
      <c r="AR38" s="66"/>
      <c r="AS38" s="67"/>
      <c r="AT38" s="68"/>
      <c r="AU38" s="68"/>
      <c r="AV38" s="68"/>
      <c r="AW38" s="61"/>
      <c r="AX38" s="62"/>
      <c r="AY38" s="61"/>
      <c r="AZ38" s="65"/>
      <c r="BA38" s="66"/>
      <c r="BB38" s="67"/>
      <c r="BC38" s="68"/>
      <c r="BD38" s="68"/>
      <c r="BE38" s="68"/>
      <c r="BF38" s="61"/>
      <c r="BG38" s="62"/>
      <c r="BH38" s="61"/>
      <c r="BI38" s="65"/>
      <c r="BJ38" s="66"/>
      <c r="BK38" s="67"/>
      <c r="BL38" s="68"/>
      <c r="BM38" s="68"/>
      <c r="BN38" s="68"/>
      <c r="BO38" s="63"/>
      <c r="BP38" s="64"/>
      <c r="BQ38" s="61"/>
      <c r="BR38" s="65"/>
      <c r="BS38" s="66"/>
      <c r="BT38" s="67"/>
      <c r="BU38" s="68"/>
      <c r="BV38" s="68"/>
      <c r="BW38" s="68"/>
      <c r="BX38" s="63"/>
      <c r="BY38" s="64"/>
      <c r="BZ38" s="61"/>
      <c r="CA38" s="65"/>
      <c r="CB38" s="66"/>
      <c r="CC38" s="67"/>
      <c r="CD38" s="68"/>
      <c r="CE38" s="68"/>
      <c r="CF38" s="68"/>
      <c r="CG38" s="63"/>
      <c r="CH38" s="64"/>
      <c r="CI38" s="61"/>
      <c r="CJ38" s="65"/>
      <c r="CK38" s="66"/>
      <c r="CL38" s="67"/>
      <c r="CM38" s="68"/>
      <c r="CN38" s="68"/>
      <c r="CO38" s="68"/>
      <c r="CP38" s="69"/>
      <c r="CQ38" s="66"/>
      <c r="CR38" s="66"/>
      <c r="CS38" s="66"/>
      <c r="CT38" s="70"/>
    </row>
    <row r="39" spans="1:99">
      <c r="A39" s="30"/>
      <c r="B39" s="37"/>
      <c r="C39" s="37"/>
      <c r="D39" s="21"/>
      <c r="E39" s="21"/>
      <c r="F39" s="21"/>
      <c r="G39" s="22"/>
      <c r="H39" s="36"/>
      <c r="I39" s="36"/>
      <c r="J39" s="73"/>
      <c r="K39" s="178"/>
      <c r="L39" s="34"/>
      <c r="M39" s="34"/>
      <c r="N39" s="31"/>
      <c r="O39" s="23"/>
      <c r="P39" s="23"/>
      <c r="Q39" s="23"/>
      <c r="R39" s="32"/>
      <c r="S39" s="32"/>
      <c r="T39" s="23"/>
      <c r="U39" s="32"/>
      <c r="V39" s="25"/>
      <c r="W39" s="25"/>
      <c r="X39" s="25"/>
      <c r="Y39" s="183"/>
      <c r="Z39" s="183"/>
      <c r="AA39" s="183"/>
      <c r="AB39" s="183"/>
      <c r="AC39" s="33"/>
      <c r="AD39" s="59"/>
      <c r="AE39" s="61"/>
      <c r="AF39" s="62"/>
      <c r="AG39" s="61"/>
      <c r="AH39" s="65"/>
      <c r="AI39" s="66"/>
      <c r="AJ39" s="67"/>
      <c r="AK39" s="68"/>
      <c r="AL39" s="68"/>
      <c r="AM39" s="68"/>
      <c r="AN39" s="61"/>
      <c r="AO39" s="62"/>
      <c r="AP39" s="61"/>
      <c r="AQ39" s="65"/>
      <c r="AR39" s="66"/>
      <c r="AS39" s="67"/>
      <c r="AT39" s="68"/>
      <c r="AU39" s="68"/>
      <c r="AV39" s="68"/>
      <c r="AW39" s="61"/>
      <c r="AX39" s="62"/>
      <c r="AY39" s="61"/>
      <c r="AZ39" s="65"/>
      <c r="BA39" s="66"/>
      <c r="BB39" s="67"/>
      <c r="BC39" s="68"/>
      <c r="BD39" s="68"/>
      <c r="BE39" s="68"/>
      <c r="BF39" s="61"/>
      <c r="BG39" s="62"/>
      <c r="BH39" s="61"/>
      <c r="BI39" s="65"/>
      <c r="BJ39" s="66"/>
      <c r="BK39" s="67"/>
      <c r="BL39" s="68"/>
      <c r="BM39" s="68"/>
      <c r="BN39" s="68"/>
      <c r="BO39" s="63"/>
      <c r="BP39" s="64"/>
      <c r="BQ39" s="61"/>
      <c r="BR39" s="65"/>
      <c r="BS39" s="66"/>
      <c r="BT39" s="67"/>
      <c r="BU39" s="68"/>
      <c r="BV39" s="68"/>
      <c r="BW39" s="68"/>
      <c r="BX39" s="63"/>
      <c r="BY39" s="64"/>
      <c r="BZ39" s="61"/>
      <c r="CA39" s="65"/>
      <c r="CB39" s="66"/>
      <c r="CC39" s="67"/>
      <c r="CD39" s="68"/>
      <c r="CE39" s="68"/>
      <c r="CF39" s="68"/>
      <c r="CG39" s="63"/>
      <c r="CH39" s="64"/>
      <c r="CI39" s="61"/>
      <c r="CJ39" s="65"/>
      <c r="CK39" s="66"/>
      <c r="CL39" s="67"/>
      <c r="CM39" s="68"/>
      <c r="CN39" s="68"/>
      <c r="CO39" s="68"/>
      <c r="CP39" s="69"/>
      <c r="CQ39" s="66"/>
      <c r="CR39" s="66"/>
      <c r="CS39" s="66"/>
      <c r="CT39" s="70"/>
    </row>
    <row r="40" spans="1:99">
      <c r="A40" s="19">
        <f>AC40</f>
        <v>1.3513157894737</v>
      </c>
      <c r="B40" s="39"/>
      <c r="C40" s="39"/>
      <c r="D40" s="39"/>
      <c r="E40" s="39"/>
      <c r="F40" s="39"/>
      <c r="G40" s="39"/>
      <c r="H40" s="40" t="s">
        <v>134</v>
      </c>
      <c r="I40" s="40"/>
      <c r="J40" s="40"/>
      <c r="K40" s="179">
        <f>SUM(K6:K39)</f>
        <v>1520000</v>
      </c>
      <c r="L40" s="41">
        <f>SUM(L6:L39)</f>
        <v>574</v>
      </c>
      <c r="M40" s="41">
        <f>SUM(M6:M39)</f>
        <v>288</v>
      </c>
      <c r="N40" s="41">
        <f>SUM(N6:N39)</f>
        <v>870</v>
      </c>
      <c r="O40" s="41">
        <f>SUM(O6:O39)</f>
        <v>108</v>
      </c>
      <c r="P40" s="41">
        <f>SUM(P6:P39)</f>
        <v>1</v>
      </c>
      <c r="Q40" s="41">
        <f>SUM(Q6:Q39)</f>
        <v>109</v>
      </c>
      <c r="R40" s="42">
        <f>IFERROR(Q40/N40,"-")</f>
        <v>0.12528735632184</v>
      </c>
      <c r="S40" s="76">
        <f>SUM(S6:S39)</f>
        <v>8</v>
      </c>
      <c r="T40" s="76">
        <f>SUM(T6:T39)</f>
        <v>25</v>
      </c>
      <c r="U40" s="42">
        <f>IFERROR(S40/Q40,"-")</f>
        <v>0.073394495412844</v>
      </c>
      <c r="V40" s="43">
        <f>IFERROR(K40/Q40,"-")</f>
        <v>13944.95412844</v>
      </c>
      <c r="W40" s="44">
        <f>SUM(W6:W39)</f>
        <v>30</v>
      </c>
      <c r="X40" s="42">
        <f>IFERROR(W40/Q40,"-")</f>
        <v>0.27522935779817</v>
      </c>
      <c r="Y40" s="179">
        <f>SUM(Y6:Y39)</f>
        <v>2054000</v>
      </c>
      <c r="Z40" s="179">
        <f>IFERROR(Y40/Q40,"-")</f>
        <v>18844.036697248</v>
      </c>
      <c r="AA40" s="179">
        <f>IFERROR(Y40/W40,"-")</f>
        <v>68466.666666667</v>
      </c>
      <c r="AB40" s="179">
        <f>Y40-K40</f>
        <v>534000</v>
      </c>
      <c r="AC40" s="45">
        <f>Y40/K40</f>
        <v>1.3513157894737</v>
      </c>
      <c r="AD40" s="58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  <c r="CT4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3"/>
    <mergeCell ref="K6:K13"/>
    <mergeCell ref="V6:V13"/>
    <mergeCell ref="AB6:AB13"/>
    <mergeCell ref="AC6:AC13"/>
    <mergeCell ref="A14:A23"/>
    <mergeCell ref="K14:K23"/>
    <mergeCell ref="V14:V23"/>
    <mergeCell ref="AB14:AB23"/>
    <mergeCell ref="AC14:AC23"/>
    <mergeCell ref="A24:A29"/>
    <mergeCell ref="K24:K29"/>
    <mergeCell ref="V24:V29"/>
    <mergeCell ref="AB24:AB29"/>
    <mergeCell ref="AC24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135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2.5864864864865</v>
      </c>
      <c r="B6" s="184" t="s">
        <v>136</v>
      </c>
      <c r="C6" s="184" t="s">
        <v>58</v>
      </c>
      <c r="D6" s="184" t="s">
        <v>137</v>
      </c>
      <c r="E6" s="184" t="s">
        <v>138</v>
      </c>
      <c r="F6" s="184" t="s">
        <v>69</v>
      </c>
      <c r="G6" s="184" t="s">
        <v>61</v>
      </c>
      <c r="H6" s="87" t="s">
        <v>139</v>
      </c>
      <c r="I6" s="87" t="s">
        <v>140</v>
      </c>
      <c r="J6" s="87" t="s">
        <v>141</v>
      </c>
      <c r="K6" s="176">
        <v>370000</v>
      </c>
      <c r="L6" s="79">
        <v>32</v>
      </c>
      <c r="M6" s="79">
        <v>0</v>
      </c>
      <c r="N6" s="79">
        <v>92</v>
      </c>
      <c r="O6" s="88">
        <v>13</v>
      </c>
      <c r="P6" s="89">
        <v>0</v>
      </c>
      <c r="Q6" s="90">
        <f>O6+P6</f>
        <v>13</v>
      </c>
      <c r="R6" s="80">
        <f>IFERROR(Q6/N6,"-")</f>
        <v>0.14130434782609</v>
      </c>
      <c r="S6" s="79">
        <v>0</v>
      </c>
      <c r="T6" s="79">
        <v>4</v>
      </c>
      <c r="U6" s="80">
        <f>IFERROR(T6/(Q6),"-")</f>
        <v>0.30769230769231</v>
      </c>
      <c r="V6" s="81">
        <f>IFERROR(K6/SUM(Q6:Q7),"-")</f>
        <v>9250</v>
      </c>
      <c r="W6" s="82">
        <v>2</v>
      </c>
      <c r="X6" s="80">
        <f>IF(Q6=0,"-",W6/Q6)</f>
        <v>0.15384615384615</v>
      </c>
      <c r="Y6" s="181">
        <v>50000</v>
      </c>
      <c r="Z6" s="182">
        <f>IFERROR(Y6/Q6,"-")</f>
        <v>3846.1538461538</v>
      </c>
      <c r="AA6" s="182">
        <f>IFERROR(Y6/W6,"-")</f>
        <v>25000</v>
      </c>
      <c r="AB6" s="176">
        <f>SUM(Y6:Y7)-SUM(K6:K7)</f>
        <v>587000</v>
      </c>
      <c r="AC6" s="83">
        <f>SUM(Y6:Y7)/SUM(K6:K7)</f>
        <v>2.5864864864865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0.15384615384615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0.076923076923077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3</v>
      </c>
      <c r="BG6" s="110">
        <f>IF(Q6=0,"",IF(BF6=0,"",(BF6/Q6)))</f>
        <v>0.23076923076923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0.23076923076923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0.15384615384615</v>
      </c>
      <c r="BZ6" s="125">
        <v>1</v>
      </c>
      <c r="CA6" s="126">
        <f>IFERROR(BZ6/BX6,"-")</f>
        <v>0.5</v>
      </c>
      <c r="CB6" s="127">
        <v>5000</v>
      </c>
      <c r="CC6" s="128">
        <f>IFERROR(CB6/BX6,"-")</f>
        <v>2500</v>
      </c>
      <c r="CD6" s="129">
        <v>1</v>
      </c>
      <c r="CE6" s="129"/>
      <c r="CF6" s="129"/>
      <c r="CG6" s="130">
        <v>2</v>
      </c>
      <c r="CH6" s="131">
        <f>IF(Q6=0,"",IF(CG6=0,"",(CG6/Q6)))</f>
        <v>0.15384615384615</v>
      </c>
      <c r="CI6" s="132">
        <v>1</v>
      </c>
      <c r="CJ6" s="133">
        <f>IFERROR(CI6/CG6,"-")</f>
        <v>0.5</v>
      </c>
      <c r="CK6" s="134">
        <v>45000</v>
      </c>
      <c r="CL6" s="135">
        <f>IFERROR(CK6/CG6,"-")</f>
        <v>22500</v>
      </c>
      <c r="CM6" s="136"/>
      <c r="CN6" s="136"/>
      <c r="CO6" s="136">
        <v>1</v>
      </c>
      <c r="CP6" s="137">
        <v>2</v>
      </c>
      <c r="CQ6" s="138">
        <v>50000</v>
      </c>
      <c r="CR6" s="138">
        <v>45000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142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370</v>
      </c>
      <c r="M7" s="79">
        <v>88</v>
      </c>
      <c r="N7" s="79">
        <v>62</v>
      </c>
      <c r="O7" s="88">
        <v>27</v>
      </c>
      <c r="P7" s="89">
        <v>0</v>
      </c>
      <c r="Q7" s="90">
        <f>O7+P7</f>
        <v>27</v>
      </c>
      <c r="R7" s="80">
        <f>IFERROR(Q7/N7,"-")</f>
        <v>0.43548387096774</v>
      </c>
      <c r="S7" s="79">
        <v>5</v>
      </c>
      <c r="T7" s="79">
        <v>3</v>
      </c>
      <c r="U7" s="80">
        <f>IFERROR(T7/(Q7),"-")</f>
        <v>0.11111111111111</v>
      </c>
      <c r="V7" s="81"/>
      <c r="W7" s="82">
        <v>7</v>
      </c>
      <c r="X7" s="80">
        <f>IF(Q7=0,"-",W7/Q7)</f>
        <v>0.25925925925926</v>
      </c>
      <c r="Y7" s="181">
        <v>907000</v>
      </c>
      <c r="Z7" s="182">
        <f>IFERROR(Y7/Q7,"-")</f>
        <v>33592.592592593</v>
      </c>
      <c r="AA7" s="182">
        <f>IFERROR(Y7/W7,"-")</f>
        <v>129571.42857143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0.074074074074074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0.037037037037037</v>
      </c>
      <c r="AY7" s="103">
        <v>1</v>
      </c>
      <c r="AZ7" s="105">
        <f>IFERROR(AY7/AW7,"-")</f>
        <v>1</v>
      </c>
      <c r="BA7" s="106">
        <v>3000</v>
      </c>
      <c r="BB7" s="107">
        <f>IFERROR(BA7/AW7,"-")</f>
        <v>3000</v>
      </c>
      <c r="BC7" s="108">
        <v>1</v>
      </c>
      <c r="BD7" s="108"/>
      <c r="BE7" s="108"/>
      <c r="BF7" s="109">
        <v>6</v>
      </c>
      <c r="BG7" s="110">
        <f>IF(Q7=0,"",IF(BF7=0,"",(BF7/Q7)))</f>
        <v>0.22222222222222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7</v>
      </c>
      <c r="BP7" s="117">
        <f>IF(Q7=0,"",IF(BO7=0,"",(BO7/Q7)))</f>
        <v>0.25925925925926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7</v>
      </c>
      <c r="BY7" s="124">
        <f>IF(Q7=0,"",IF(BX7=0,"",(BX7/Q7)))</f>
        <v>0.25925925925926</v>
      </c>
      <c r="BZ7" s="125">
        <v>3</v>
      </c>
      <c r="CA7" s="126">
        <f>IFERROR(BZ7/BX7,"-")</f>
        <v>0.42857142857143</v>
      </c>
      <c r="CB7" s="127">
        <v>619000</v>
      </c>
      <c r="CC7" s="128">
        <f>IFERROR(CB7/BX7,"-")</f>
        <v>88428.571428571</v>
      </c>
      <c r="CD7" s="129"/>
      <c r="CE7" s="129"/>
      <c r="CF7" s="129">
        <v>3</v>
      </c>
      <c r="CG7" s="130">
        <v>4</v>
      </c>
      <c r="CH7" s="131">
        <f>IF(Q7=0,"",IF(CG7=0,"",(CG7/Q7)))</f>
        <v>0.14814814814815</v>
      </c>
      <c r="CI7" s="132">
        <v>3</v>
      </c>
      <c r="CJ7" s="133">
        <f>IFERROR(CI7/CG7,"-")</f>
        <v>0.75</v>
      </c>
      <c r="CK7" s="134">
        <v>285000</v>
      </c>
      <c r="CL7" s="135">
        <f>IFERROR(CK7/CG7,"-")</f>
        <v>71250</v>
      </c>
      <c r="CM7" s="136"/>
      <c r="CN7" s="136"/>
      <c r="CO7" s="136">
        <v>3</v>
      </c>
      <c r="CP7" s="137">
        <v>7</v>
      </c>
      <c r="CQ7" s="138">
        <v>907000</v>
      </c>
      <c r="CR7" s="138">
        <v>576000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0.3625</v>
      </c>
      <c r="B8" s="184" t="s">
        <v>143</v>
      </c>
      <c r="C8" s="184" t="s">
        <v>58</v>
      </c>
      <c r="D8" s="184" t="s">
        <v>144</v>
      </c>
      <c r="E8" s="184" t="s">
        <v>145</v>
      </c>
      <c r="F8" s="184" t="s">
        <v>146</v>
      </c>
      <c r="G8" s="184" t="s">
        <v>61</v>
      </c>
      <c r="H8" s="87" t="s">
        <v>147</v>
      </c>
      <c r="I8" s="87" t="s">
        <v>148</v>
      </c>
      <c r="J8" s="87" t="s">
        <v>149</v>
      </c>
      <c r="K8" s="176">
        <v>240000</v>
      </c>
      <c r="L8" s="79">
        <v>17</v>
      </c>
      <c r="M8" s="79">
        <v>0</v>
      </c>
      <c r="N8" s="79">
        <v>135</v>
      </c>
      <c r="O8" s="88">
        <v>11</v>
      </c>
      <c r="P8" s="89">
        <v>0</v>
      </c>
      <c r="Q8" s="90">
        <f>O8+P8</f>
        <v>11</v>
      </c>
      <c r="R8" s="80">
        <f>IFERROR(Q8/N8,"-")</f>
        <v>0.081481481481481</v>
      </c>
      <c r="S8" s="79">
        <v>0</v>
      </c>
      <c r="T8" s="79">
        <v>5</v>
      </c>
      <c r="U8" s="80">
        <f>IFERROR(T8/(Q8),"-")</f>
        <v>0.45454545454545</v>
      </c>
      <c r="V8" s="81">
        <f>IFERROR(K8/SUM(Q8:Q11),"-")</f>
        <v>6666.6666666667</v>
      </c>
      <c r="W8" s="82">
        <v>3</v>
      </c>
      <c r="X8" s="80">
        <f>IF(Q8=0,"-",W8/Q8)</f>
        <v>0.27272727272727</v>
      </c>
      <c r="Y8" s="181">
        <v>17000</v>
      </c>
      <c r="Z8" s="182">
        <f>IFERROR(Y8/Q8,"-")</f>
        <v>1545.4545454545</v>
      </c>
      <c r="AA8" s="182">
        <f>IFERROR(Y8/W8,"-")</f>
        <v>5666.6666666667</v>
      </c>
      <c r="AB8" s="176">
        <f>SUM(Y8:Y11)-SUM(K8:K11)</f>
        <v>-153000</v>
      </c>
      <c r="AC8" s="83">
        <f>SUM(Y8:Y11)/SUM(K8:K11)</f>
        <v>0.3625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4</v>
      </c>
      <c r="BG8" s="110">
        <f>IF(Q8=0,"",IF(BF8=0,"",(BF8/Q8)))</f>
        <v>0.36363636363636</v>
      </c>
      <c r="BH8" s="109">
        <v>1</v>
      </c>
      <c r="BI8" s="111">
        <f>IFERROR(BH8/BF8,"-")</f>
        <v>0.25</v>
      </c>
      <c r="BJ8" s="112">
        <v>3000</v>
      </c>
      <c r="BK8" s="113">
        <f>IFERROR(BJ8/BF8,"-")</f>
        <v>750</v>
      </c>
      <c r="BL8" s="114">
        <v>1</v>
      </c>
      <c r="BM8" s="114"/>
      <c r="BN8" s="114"/>
      <c r="BO8" s="116">
        <v>6</v>
      </c>
      <c r="BP8" s="117">
        <f>IF(Q8=0,"",IF(BO8=0,"",(BO8/Q8)))</f>
        <v>0.54545454545455</v>
      </c>
      <c r="BQ8" s="118">
        <v>2</v>
      </c>
      <c r="BR8" s="119">
        <f>IFERROR(BQ8/BO8,"-")</f>
        <v>0.33333333333333</v>
      </c>
      <c r="BS8" s="120">
        <v>14000</v>
      </c>
      <c r="BT8" s="121">
        <f>IFERROR(BS8/BO8,"-")</f>
        <v>2333.3333333333</v>
      </c>
      <c r="BU8" s="122">
        <v>1</v>
      </c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1</v>
      </c>
      <c r="CH8" s="131">
        <f>IF(Q8=0,"",IF(CG8=0,"",(CG8/Q8)))</f>
        <v>0.090909090909091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3</v>
      </c>
      <c r="CQ8" s="138">
        <v>17000</v>
      </c>
      <c r="CR8" s="138">
        <v>11000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150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67</v>
      </c>
      <c r="M9" s="79">
        <v>35</v>
      </c>
      <c r="N9" s="79">
        <v>16</v>
      </c>
      <c r="O9" s="88">
        <v>5</v>
      </c>
      <c r="P9" s="89">
        <v>2</v>
      </c>
      <c r="Q9" s="90">
        <f>O9+P9</f>
        <v>7</v>
      </c>
      <c r="R9" s="80">
        <f>IFERROR(Q9/N9,"-")</f>
        <v>0.4375</v>
      </c>
      <c r="S9" s="79">
        <v>2</v>
      </c>
      <c r="T9" s="79">
        <v>1</v>
      </c>
      <c r="U9" s="80">
        <f>IFERROR(T9/(Q9),"-")</f>
        <v>0.14285714285714</v>
      </c>
      <c r="V9" s="81"/>
      <c r="W9" s="82">
        <v>2</v>
      </c>
      <c r="X9" s="80">
        <f>IF(Q9=0,"-",W9/Q9)</f>
        <v>0.28571428571429</v>
      </c>
      <c r="Y9" s="181">
        <v>56000</v>
      </c>
      <c r="Z9" s="182">
        <f>IFERROR(Y9/Q9,"-")</f>
        <v>8000</v>
      </c>
      <c r="AA9" s="182">
        <f>IFERROR(Y9/W9,"-")</f>
        <v>28000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0.14285714285714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5</v>
      </c>
      <c r="BP9" s="117">
        <f>IF(Q9=0,"",IF(BO9=0,"",(BO9/Q9)))</f>
        <v>0.71428571428571</v>
      </c>
      <c r="BQ9" s="118">
        <v>2</v>
      </c>
      <c r="BR9" s="119">
        <f>IFERROR(BQ9/BO9,"-")</f>
        <v>0.4</v>
      </c>
      <c r="BS9" s="120">
        <v>56000</v>
      </c>
      <c r="BT9" s="121">
        <f>IFERROR(BS9/BO9,"-")</f>
        <v>11200</v>
      </c>
      <c r="BU9" s="122"/>
      <c r="BV9" s="122"/>
      <c r="BW9" s="122">
        <v>2</v>
      </c>
      <c r="BX9" s="123">
        <v>1</v>
      </c>
      <c r="BY9" s="124">
        <f>IF(Q9=0,"",IF(BX9=0,"",(BX9/Q9)))</f>
        <v>0.14285714285714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56000</v>
      </c>
      <c r="CR9" s="138">
        <v>15000</v>
      </c>
      <c r="CS9" s="138">
        <v>41000</v>
      </c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151</v>
      </c>
      <c r="C10" s="184" t="s">
        <v>58</v>
      </c>
      <c r="D10" s="184" t="s">
        <v>144</v>
      </c>
      <c r="E10" s="184" t="s">
        <v>152</v>
      </c>
      <c r="F10" s="184" t="s">
        <v>153</v>
      </c>
      <c r="G10" s="184" t="s">
        <v>61</v>
      </c>
      <c r="H10" s="87" t="s">
        <v>147</v>
      </c>
      <c r="I10" s="87" t="s">
        <v>148</v>
      </c>
      <c r="J10" s="87"/>
      <c r="K10" s="176"/>
      <c r="L10" s="79">
        <v>15</v>
      </c>
      <c r="M10" s="79">
        <v>0</v>
      </c>
      <c r="N10" s="79">
        <v>155</v>
      </c>
      <c r="O10" s="88">
        <v>9</v>
      </c>
      <c r="P10" s="89">
        <v>0</v>
      </c>
      <c r="Q10" s="90">
        <f>O10+P10</f>
        <v>9</v>
      </c>
      <c r="R10" s="80">
        <f>IFERROR(Q10/N10,"-")</f>
        <v>0.058064516129032</v>
      </c>
      <c r="S10" s="79">
        <v>2</v>
      </c>
      <c r="T10" s="79">
        <v>1</v>
      </c>
      <c r="U10" s="80">
        <f>IFERROR(T10/(Q10),"-")</f>
        <v>0.11111111111111</v>
      </c>
      <c r="V10" s="81"/>
      <c r="W10" s="82">
        <v>2</v>
      </c>
      <c r="X10" s="80">
        <f>IF(Q10=0,"-",W10/Q10)</f>
        <v>0.22222222222222</v>
      </c>
      <c r="Y10" s="181">
        <v>2000</v>
      </c>
      <c r="Z10" s="182">
        <f>IFERROR(Y10/Q10,"-")</f>
        <v>222.22222222222</v>
      </c>
      <c r="AA10" s="182">
        <f>IFERROR(Y10/W10,"-")</f>
        <v>1000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0.11111111111111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2</v>
      </c>
      <c r="BG10" s="110">
        <f>IF(Q10=0,"",IF(BF10=0,"",(BF10/Q10)))</f>
        <v>0.22222222222222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0.33333333333333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3</v>
      </c>
      <c r="BY10" s="124">
        <f>IF(Q10=0,"",IF(BX10=0,"",(BX10/Q10)))</f>
        <v>0.33333333333333</v>
      </c>
      <c r="BZ10" s="125">
        <v>2</v>
      </c>
      <c r="CA10" s="126">
        <f>IFERROR(BZ10/BX10,"-")</f>
        <v>0.66666666666667</v>
      </c>
      <c r="CB10" s="127">
        <v>2000</v>
      </c>
      <c r="CC10" s="128">
        <f>IFERROR(CB10/BX10,"-")</f>
        <v>666.66666666667</v>
      </c>
      <c r="CD10" s="129">
        <v>2</v>
      </c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2000</v>
      </c>
      <c r="CR10" s="138">
        <v>1000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154</v>
      </c>
      <c r="C11" s="184" t="s">
        <v>58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85</v>
      </c>
      <c r="M11" s="79">
        <v>41</v>
      </c>
      <c r="N11" s="79">
        <v>6</v>
      </c>
      <c r="O11" s="88">
        <v>9</v>
      </c>
      <c r="P11" s="89">
        <v>0</v>
      </c>
      <c r="Q11" s="90">
        <f>O11+P11</f>
        <v>9</v>
      </c>
      <c r="R11" s="80">
        <f>IFERROR(Q11/N11,"-")</f>
        <v>1.5</v>
      </c>
      <c r="S11" s="79">
        <v>1</v>
      </c>
      <c r="T11" s="79">
        <v>3</v>
      </c>
      <c r="U11" s="80">
        <f>IFERROR(T11/(Q11),"-")</f>
        <v>0.33333333333333</v>
      </c>
      <c r="V11" s="81"/>
      <c r="W11" s="82">
        <v>2</v>
      </c>
      <c r="X11" s="80">
        <f>IF(Q11=0,"-",W11/Q11)</f>
        <v>0.22222222222222</v>
      </c>
      <c r="Y11" s="181">
        <v>12000</v>
      </c>
      <c r="Z11" s="182">
        <f>IFERROR(Y11/Q11,"-")</f>
        <v>1333.3333333333</v>
      </c>
      <c r="AA11" s="182">
        <f>IFERROR(Y11/W11,"-")</f>
        <v>6000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6</v>
      </c>
      <c r="BP11" s="117">
        <f>IF(Q11=0,"",IF(BO11=0,"",(BO11/Q11)))</f>
        <v>0.66666666666667</v>
      </c>
      <c r="BQ11" s="118">
        <v>1</v>
      </c>
      <c r="BR11" s="119">
        <f>IFERROR(BQ11/BO11,"-")</f>
        <v>0.16666666666667</v>
      </c>
      <c r="BS11" s="120">
        <v>11000</v>
      </c>
      <c r="BT11" s="121">
        <f>IFERROR(BS11/BO11,"-")</f>
        <v>1833.3333333333</v>
      </c>
      <c r="BU11" s="122"/>
      <c r="BV11" s="122"/>
      <c r="BW11" s="122">
        <v>1</v>
      </c>
      <c r="BX11" s="123">
        <v>2</v>
      </c>
      <c r="BY11" s="124">
        <f>IF(Q11=0,"",IF(BX11=0,"",(BX11/Q11)))</f>
        <v>0.22222222222222</v>
      </c>
      <c r="BZ11" s="125">
        <v>1</v>
      </c>
      <c r="CA11" s="126">
        <f>IFERROR(BZ11/BX11,"-")</f>
        <v>0.5</v>
      </c>
      <c r="CB11" s="127">
        <v>1000</v>
      </c>
      <c r="CC11" s="128">
        <f>IFERROR(CB11/BX11,"-")</f>
        <v>500</v>
      </c>
      <c r="CD11" s="129">
        <v>1</v>
      </c>
      <c r="CE11" s="129"/>
      <c r="CF11" s="129"/>
      <c r="CG11" s="130">
        <v>1</v>
      </c>
      <c r="CH11" s="131">
        <f>IF(Q11=0,"",IF(CG11=0,"",(CG11/Q11)))</f>
        <v>0.11111111111111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2</v>
      </c>
      <c r="CQ11" s="138">
        <v>12000</v>
      </c>
      <c r="CR11" s="138">
        <v>11000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30"/>
      <c r="B12" s="84"/>
      <c r="C12" s="84"/>
      <c r="D12" s="85"/>
      <c r="E12" s="85"/>
      <c r="F12" s="85"/>
      <c r="G12" s="86"/>
      <c r="H12" s="87"/>
      <c r="I12" s="87"/>
      <c r="J12" s="87"/>
      <c r="K12" s="177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3"/>
      <c r="Z12" s="183"/>
      <c r="AA12" s="183"/>
      <c r="AB12" s="183"/>
      <c r="AC12" s="33"/>
      <c r="AD12" s="57"/>
      <c r="AE12" s="61"/>
      <c r="AF12" s="62"/>
      <c r="AG12" s="61"/>
      <c r="AH12" s="65"/>
      <c r="AI12" s="66"/>
      <c r="AJ12" s="67"/>
      <c r="AK12" s="68"/>
      <c r="AL12" s="68"/>
      <c r="AM12" s="68"/>
      <c r="AN12" s="61"/>
      <c r="AO12" s="62"/>
      <c r="AP12" s="61"/>
      <c r="AQ12" s="65"/>
      <c r="AR12" s="66"/>
      <c r="AS12" s="67"/>
      <c r="AT12" s="68"/>
      <c r="AU12" s="68"/>
      <c r="AV12" s="68"/>
      <c r="AW12" s="61"/>
      <c r="AX12" s="62"/>
      <c r="AY12" s="61"/>
      <c r="AZ12" s="65"/>
      <c r="BA12" s="66"/>
      <c r="BB12" s="67"/>
      <c r="BC12" s="68"/>
      <c r="BD12" s="68"/>
      <c r="BE12" s="68"/>
      <c r="BF12" s="61"/>
      <c r="BG12" s="62"/>
      <c r="BH12" s="61"/>
      <c r="BI12" s="65"/>
      <c r="BJ12" s="66"/>
      <c r="BK12" s="67"/>
      <c r="BL12" s="68"/>
      <c r="BM12" s="68"/>
      <c r="BN12" s="68"/>
      <c r="BO12" s="63"/>
      <c r="BP12" s="64"/>
      <c r="BQ12" s="61"/>
      <c r="BR12" s="65"/>
      <c r="BS12" s="66"/>
      <c r="BT12" s="67"/>
      <c r="BU12" s="68"/>
      <c r="BV12" s="68"/>
      <c r="BW12" s="68"/>
      <c r="BX12" s="63"/>
      <c r="BY12" s="64"/>
      <c r="BZ12" s="61"/>
      <c r="CA12" s="65"/>
      <c r="CB12" s="66"/>
      <c r="CC12" s="67"/>
      <c r="CD12" s="68"/>
      <c r="CE12" s="68"/>
      <c r="CF12" s="68"/>
      <c r="CG12" s="63"/>
      <c r="CH12" s="64"/>
      <c r="CI12" s="61"/>
      <c r="CJ12" s="65"/>
      <c r="CK12" s="66"/>
      <c r="CL12" s="67"/>
      <c r="CM12" s="68"/>
      <c r="CN12" s="68"/>
      <c r="CO12" s="68"/>
      <c r="CP12" s="69"/>
      <c r="CQ12" s="66"/>
      <c r="CR12" s="66"/>
      <c r="CS12" s="66"/>
      <c r="CT12" s="70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3"/>
      <c r="K13" s="178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9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19">
        <f>AC14</f>
        <v>1.7114754098361</v>
      </c>
      <c r="B14" s="39"/>
      <c r="C14" s="39"/>
      <c r="D14" s="39"/>
      <c r="E14" s="39"/>
      <c r="F14" s="39"/>
      <c r="G14" s="39"/>
      <c r="H14" s="40" t="s">
        <v>155</v>
      </c>
      <c r="I14" s="40"/>
      <c r="J14" s="40"/>
      <c r="K14" s="179">
        <f>SUM(K6:K13)</f>
        <v>610000</v>
      </c>
      <c r="L14" s="41">
        <f>SUM(L6:L13)</f>
        <v>586</v>
      </c>
      <c r="M14" s="41">
        <f>SUM(M6:M13)</f>
        <v>164</v>
      </c>
      <c r="N14" s="41">
        <f>SUM(N6:N13)</f>
        <v>466</v>
      </c>
      <c r="O14" s="41">
        <f>SUM(O6:O13)</f>
        <v>74</v>
      </c>
      <c r="P14" s="41">
        <f>SUM(P6:P13)</f>
        <v>2</v>
      </c>
      <c r="Q14" s="41">
        <f>SUM(Q6:Q13)</f>
        <v>76</v>
      </c>
      <c r="R14" s="42">
        <f>IFERROR(Q14/N14,"-")</f>
        <v>0.16309012875536</v>
      </c>
      <c r="S14" s="76">
        <f>SUM(S6:S13)</f>
        <v>10</v>
      </c>
      <c r="T14" s="76">
        <f>SUM(T6:T13)</f>
        <v>17</v>
      </c>
      <c r="U14" s="42">
        <f>IFERROR(S14/Q14,"-")</f>
        <v>0.13157894736842</v>
      </c>
      <c r="V14" s="43">
        <f>IFERROR(K14/Q14,"-")</f>
        <v>8026.3157894737</v>
      </c>
      <c r="W14" s="44">
        <f>SUM(W6:W13)</f>
        <v>18</v>
      </c>
      <c r="X14" s="42">
        <f>IFERROR(W14/Q14,"-")</f>
        <v>0.23684210526316</v>
      </c>
      <c r="Y14" s="179">
        <f>SUM(Y6:Y13)</f>
        <v>1044000</v>
      </c>
      <c r="Z14" s="179">
        <f>IFERROR(Y14/Q14,"-")</f>
        <v>13736.842105263</v>
      </c>
      <c r="AA14" s="179">
        <f>IFERROR(Y14/W14,"-")</f>
        <v>58000</v>
      </c>
      <c r="AB14" s="179">
        <f>Y14-K14</f>
        <v>434000</v>
      </c>
      <c r="AC14" s="45">
        <f>Y14/K14</f>
        <v>1.7114754098361</v>
      </c>
      <c r="AD14" s="58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1"/>
    <mergeCell ref="K8:K11"/>
    <mergeCell ref="V8:V11"/>
    <mergeCell ref="AB8:AB11"/>
    <mergeCell ref="AC8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